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/>
  <mc:AlternateContent xmlns:mc="http://schemas.openxmlformats.org/markup-compatibility/2006">
    <mc:Choice Requires="x15">
      <x15ac:absPath xmlns:x15ac="http://schemas.microsoft.com/office/spreadsheetml/2010/11/ac" url="C:\_Completed\2016\2016.12.16-삼성에스원PoC\"/>
    </mc:Choice>
  </mc:AlternateContent>
  <bookViews>
    <workbookView xWindow="0" yWindow="0" windowWidth="28800" windowHeight="12165" activeTab="1" xr2:uid="{00000000-000D-0000-FFFF-FFFF00000000}"/>
  </bookViews>
  <sheets>
    <sheet name="시스템 관련 정보(기입필요)" sheetId="4" r:id="rId1"/>
    <sheet name="하드웨어관련정보" sheetId="5" r:id="rId2"/>
  </sheets>
  <definedNames>
    <definedName name="_xlnm._FilterDatabase" localSheetId="0" hidden="1">'시스템 관련 정보(기입필요)'!$A$2:$BZ$3</definedName>
    <definedName name="_xlnm._FilterDatabase" localSheetId="1" hidden="1">하드웨어관련정보!$A$2:$AU$3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5" l="1"/>
  <c r="H46" i="5"/>
  <c r="H43" i="5"/>
  <c r="H44" i="5" s="1"/>
  <c r="E43" i="5"/>
  <c r="S42" i="5"/>
  <c r="H40" i="5"/>
  <c r="E40" i="5"/>
  <c r="F37" i="5"/>
  <c r="F36" i="5"/>
  <c r="F30" i="5"/>
  <c r="AJ3" i="5"/>
  <c r="AJ1" i="5" s="1"/>
  <c r="AI3" i="5"/>
  <c r="AI1" i="5" s="1"/>
  <c r="AH3" i="5"/>
  <c r="AA3" i="5"/>
  <c r="AR3" i="5" s="1"/>
  <c r="AT1" i="5"/>
  <c r="AK1" i="5"/>
  <c r="AH1" i="5"/>
  <c r="AC1" i="5"/>
  <c r="AA1" i="5"/>
  <c r="Z1" i="5"/>
  <c r="Y1" i="5"/>
  <c r="X1" i="5"/>
  <c r="W1" i="5"/>
  <c r="S1" i="5"/>
  <c r="O1" i="5"/>
  <c r="N1" i="5"/>
  <c r="L1" i="5"/>
  <c r="H1" i="5"/>
  <c r="AS3" i="5" l="1"/>
  <c r="AR1" i="5"/>
  <c r="AS1" i="5" l="1"/>
  <c r="AX3" i="5"/>
  <c r="AU3" i="5"/>
  <c r="AY3" i="5" l="1"/>
  <c r="AU1" i="5"/>
  <c r="Y1" i="4"/>
  <c r="V1" i="4"/>
  <c r="BZ1" i="4" l="1"/>
  <c r="BY1" i="4"/>
  <c r="BX1" i="4"/>
  <c r="AI1" i="4" l="1"/>
  <c r="S1" i="4"/>
  <c r="I1" i="4"/>
  <c r="T1" i="4" l="1"/>
  <c r="AF1" i="4"/>
  <c r="AE1" i="4"/>
  <c r="U1" i="4"/>
  <c r="AD1" i="4" l="1"/>
  <c r="W1" i="4"/>
  <c r="BW1" i="4" l="1"/>
</calcChain>
</file>

<file path=xl/sharedStrings.xml><?xml version="1.0" encoding="utf-8"?>
<sst xmlns="http://schemas.openxmlformats.org/spreadsheetml/2006/main" count="491" uniqueCount="185">
  <si>
    <t>계열사명</t>
  </si>
  <si>
    <t>모델명</t>
  </si>
  <si>
    <t>도입년도</t>
  </si>
  <si>
    <t>업무
계열</t>
  </si>
  <si>
    <t>업무명</t>
  </si>
  <si>
    <t>용도</t>
    <phoneticPr fontId="3" type="noConversion"/>
  </si>
  <si>
    <t>tpmC
(전체)</t>
  </si>
  <si>
    <t>UNIX</t>
  </si>
  <si>
    <t>2007.09.01</t>
  </si>
  <si>
    <t>운영</t>
  </si>
  <si>
    <t>Non ERP</t>
  </si>
  <si>
    <t>AIX 5.3</t>
  </si>
  <si>
    <t>LPAR</t>
  </si>
  <si>
    <t>자산
번호</t>
    <phoneticPr fontId="3" type="noConversion"/>
  </si>
  <si>
    <t>관리
번호</t>
    <phoneticPr fontId="3" type="noConversion"/>
  </si>
  <si>
    <t>구분</t>
    <phoneticPr fontId="3" type="noConversion"/>
  </si>
  <si>
    <t>대상
여부</t>
    <phoneticPr fontId="3" type="noConversion"/>
  </si>
  <si>
    <t>실계열사</t>
    <phoneticPr fontId="3" type="noConversion"/>
  </si>
  <si>
    <t>파티션</t>
  </si>
  <si>
    <t>BOX Mem</t>
    <phoneticPr fontId="3" type="noConversion"/>
  </si>
  <si>
    <t>OS 
Core 수</t>
    <phoneticPr fontId="3" type="noConversion"/>
  </si>
  <si>
    <t>Disk
(external)
(GB)</t>
    <phoneticPr fontId="3" type="noConversion"/>
  </si>
  <si>
    <t xml:space="preserve">Disk
(internal)
</t>
    <phoneticPr fontId="3" type="noConversion"/>
  </si>
  <si>
    <t>OS
(Version)</t>
    <phoneticPr fontId="3" type="noConversion"/>
  </si>
  <si>
    <t>Mem
사용율
(Avg)</t>
    <phoneticPr fontId="3" type="noConversion"/>
  </si>
  <si>
    <t>CPU
(Avg)</t>
    <phoneticPr fontId="3" type="noConversion"/>
  </si>
  <si>
    <t>CPU
(EA)</t>
    <phoneticPr fontId="3" type="noConversion"/>
  </si>
  <si>
    <t>BOX
CPU
(Speed)</t>
    <phoneticPr fontId="3" type="noConversion"/>
  </si>
  <si>
    <t>서버
유형</t>
    <phoneticPr fontId="3" type="noConversion"/>
  </si>
  <si>
    <t>품목</t>
    <phoneticPr fontId="3" type="noConversion"/>
  </si>
  <si>
    <t>도입년</t>
    <phoneticPr fontId="3" type="noConversion"/>
  </si>
  <si>
    <t>HOST NAME</t>
    <phoneticPr fontId="3" type="noConversion"/>
  </si>
  <si>
    <t>Hypervisor
유형</t>
    <phoneticPr fontId="3" type="noConversion"/>
  </si>
  <si>
    <t>Mem
(Avg)</t>
    <phoneticPr fontId="3" type="noConversion"/>
  </si>
  <si>
    <t>Mem
(Peak)</t>
    <phoneticPr fontId="3" type="noConversion"/>
  </si>
  <si>
    <t>비고</t>
    <phoneticPr fontId="3" type="noConversion"/>
  </si>
  <si>
    <t>총 Core 수
(CPU*
Core수)</t>
    <phoneticPr fontId="3" type="noConversion"/>
  </si>
  <si>
    <t>Core 수
(단위
CPU당)</t>
    <phoneticPr fontId="3" type="noConversion"/>
  </si>
  <si>
    <t>OS
Mem</t>
    <phoneticPr fontId="3" type="noConversion"/>
  </si>
  <si>
    <t>tpmC
(Peak)</t>
    <phoneticPr fontId="3" type="noConversion"/>
  </si>
  <si>
    <t>tpmC
(Avg)</t>
    <phoneticPr fontId="3" type="noConversion"/>
  </si>
  <si>
    <t>OS</t>
    <phoneticPr fontId="3" type="noConversion"/>
  </si>
  <si>
    <t>클라우드 이관 여부</t>
    <phoneticPr fontId="3" type="noConversion"/>
  </si>
  <si>
    <t>DB</t>
    <phoneticPr fontId="3" type="noConversion"/>
  </si>
  <si>
    <t>WEB</t>
    <phoneticPr fontId="3" type="noConversion"/>
  </si>
  <si>
    <t>WAS</t>
    <phoneticPr fontId="3" type="noConversion"/>
  </si>
  <si>
    <t>L4 접속</t>
    <phoneticPr fontId="3" type="noConversion"/>
  </si>
  <si>
    <t>(Std. or Ent 표시)</t>
    <phoneticPr fontId="3" type="noConversion"/>
  </si>
  <si>
    <t>(접속 L4 표시)</t>
    <phoneticPr fontId="3" type="noConversion"/>
  </si>
  <si>
    <t>AIX</t>
    <phoneticPr fontId="3" type="noConversion"/>
  </si>
  <si>
    <t>Y</t>
    <phoneticPr fontId="3" type="noConversion"/>
  </si>
  <si>
    <t>146GB*4EA</t>
    <phoneticPr fontId="3" type="noConversion"/>
  </si>
  <si>
    <t>hwcdb</t>
    <phoneticPr fontId="3" type="noConversion"/>
  </si>
  <si>
    <t>Oracle 9.2.0.8 ENT</t>
    <phoneticPr fontId="3" type="noConversion"/>
  </si>
  <si>
    <t>CPU
(Peak, %)</t>
    <phoneticPr fontId="3" type="noConversion"/>
  </si>
  <si>
    <t>Mem
사용율
(Peak, %)</t>
    <phoneticPr fontId="3" type="noConversion"/>
  </si>
  <si>
    <t>업무증가율</t>
    <phoneticPr fontId="3" type="noConversion"/>
  </si>
  <si>
    <t>:</t>
    <phoneticPr fontId="3" type="noConversion"/>
  </si>
  <si>
    <t>tpmC 보정계수</t>
    <phoneticPr fontId="3" type="noConversion"/>
  </si>
  <si>
    <t>가상화 보정계수</t>
    <phoneticPr fontId="3" type="noConversion"/>
  </si>
  <si>
    <t>(년 7% 5년 증가)</t>
    <phoneticPr fontId="3" type="noConversion"/>
  </si>
  <si>
    <t>시스템 여유계수</t>
    <phoneticPr fontId="3" type="noConversion"/>
  </si>
  <si>
    <t>Application 보정계수</t>
    <phoneticPr fontId="3" type="noConversion"/>
  </si>
  <si>
    <t>3) IBM P8 tpmC</t>
    <phoneticPr fontId="3" type="noConversion"/>
  </si>
  <si>
    <t>IBM E870 80Core</t>
    <phoneticPr fontId="3" type="noConversion"/>
  </si>
  <si>
    <t xml:space="preserve">: </t>
    <phoneticPr fontId="3" type="noConversion"/>
  </si>
  <si>
    <t>tpmC/Core</t>
    <phoneticPr fontId="3" type="noConversion"/>
  </si>
  <si>
    <t>4) X86 tpmC</t>
    <phoneticPr fontId="3" type="noConversion"/>
  </si>
  <si>
    <t>Intel Xeon E5-2690v3 2.6GHz 2Chip 24Core</t>
    <phoneticPr fontId="3" type="noConversion"/>
  </si>
  <si>
    <t>1) CPU 용량산정 지표</t>
    <phoneticPr fontId="3" type="noConversion"/>
  </si>
  <si>
    <t>2) Memory 용량산정 지표</t>
    <phoneticPr fontId="3" type="noConversion"/>
  </si>
  <si>
    <t>Unix Core 당 필요 Memory</t>
    <phoneticPr fontId="3" type="noConversion"/>
  </si>
  <si>
    <t>X86 Core 당 필요 Memory</t>
    <phoneticPr fontId="3" type="noConversion"/>
  </si>
  <si>
    <t>Unix 메모리 용량산정 지표 :</t>
    <phoneticPr fontId="3" type="noConversion"/>
  </si>
  <si>
    <t>X86 메모리 용량산정 지표 :</t>
    <phoneticPr fontId="3" type="noConversion"/>
  </si>
  <si>
    <t>CPU 용량산정 지표</t>
    <phoneticPr fontId="3" type="noConversion"/>
  </si>
  <si>
    <t>목표
tpmC</t>
    <phoneticPr fontId="3" type="noConversion"/>
  </si>
  <si>
    <t>목표
Core 수</t>
    <phoneticPr fontId="3" type="noConversion"/>
  </si>
  <si>
    <t>가상화 비율(1/4, 24Core=96vCore) 적용 시 tpmC/vCore</t>
    <phoneticPr fontId="3" type="noConversion"/>
  </si>
  <si>
    <t>목표
vCore</t>
    <phoneticPr fontId="3" type="noConversion"/>
  </si>
  <si>
    <t>Standby</t>
    <phoneticPr fontId="3" type="noConversion"/>
  </si>
  <si>
    <t>(이중화 구성)</t>
    <phoneticPr fontId="3" type="noConversion"/>
  </si>
  <si>
    <t>hwcdb2</t>
    <phoneticPr fontId="3" type="noConversion"/>
  </si>
  <si>
    <t>서버명</t>
    <phoneticPr fontId="3" type="noConversion"/>
  </si>
  <si>
    <t>목표
Memory
(GB)</t>
    <phoneticPr fontId="3" type="noConversion"/>
  </si>
  <si>
    <t>이중화
유형</t>
    <phoneticPr fontId="3" type="noConversion"/>
  </si>
  <si>
    <t>이중화 유형에 따른 자원 할당</t>
    <phoneticPr fontId="3" type="noConversion"/>
  </si>
  <si>
    <t>1) 기존-DB : DB서버 이미 이중화된 경우</t>
    <phoneticPr fontId="3" type="noConversion"/>
  </si>
  <si>
    <t>2) 기존-AP : AP서버 이미 이중화된 경우</t>
    <phoneticPr fontId="3" type="noConversion"/>
  </si>
  <si>
    <t>3) 신규-DB : DB서버 신규 이중화(S)</t>
    <phoneticPr fontId="3" type="noConversion"/>
  </si>
  <si>
    <t>4) 신규-AP : AP서버 신규 이중화(A)</t>
    <phoneticPr fontId="3" type="noConversion"/>
  </si>
  <si>
    <t>Standby = Active의 70%</t>
    <phoneticPr fontId="3" type="noConversion"/>
  </si>
  <si>
    <t>Standby = Active</t>
    <phoneticPr fontId="3" type="noConversion"/>
  </si>
  <si>
    <t>Active, Standby = 목표 자원의 60%</t>
    <phoneticPr fontId="3" type="noConversion"/>
  </si>
  <si>
    <t>신규-DB</t>
    <phoneticPr fontId="3" type="noConversion"/>
  </si>
  <si>
    <t>migration 지원 가능 여부</t>
    <phoneticPr fontId="3" type="noConversion"/>
  </si>
  <si>
    <t>소프트웨어이름</t>
  </si>
  <si>
    <t>개발업체</t>
  </si>
  <si>
    <t>용도</t>
  </si>
  <si>
    <t>리눅스버전 여부</t>
  </si>
  <si>
    <t>소프트웨어용도</t>
  </si>
  <si>
    <t>개발언어</t>
  </si>
  <si>
    <t>소스유무</t>
  </si>
  <si>
    <t>BOX 가상화 경우</t>
    <phoneticPr fontId="3" type="noConversion"/>
  </si>
  <si>
    <t>응용도메인 1</t>
    <phoneticPr fontId="3" type="noConversion"/>
  </si>
  <si>
    <t>응용도메인2</t>
    <phoneticPr fontId="3" type="noConversion"/>
  </si>
  <si>
    <t>응용서비스</t>
    <phoneticPr fontId="3" type="noConversion"/>
  </si>
  <si>
    <t>내외부</t>
    <phoneticPr fontId="3" type="noConversion"/>
  </si>
  <si>
    <t>이중화</t>
    <phoneticPr fontId="3" type="noConversion"/>
  </si>
  <si>
    <t>DR</t>
    <phoneticPr fontId="3" type="noConversion"/>
  </si>
  <si>
    <t>상용소프트웨어1</t>
    <phoneticPr fontId="3" type="noConversion"/>
  </si>
  <si>
    <t>상용소프트웨어2</t>
  </si>
  <si>
    <t>상용소프트웨어3</t>
  </si>
  <si>
    <t>상용소프트웨어4</t>
  </si>
  <si>
    <t>상용소프트웨어5</t>
  </si>
  <si>
    <t>상용소프트웨어6</t>
  </si>
  <si>
    <t>상용소프트웨어7</t>
  </si>
  <si>
    <t>개발 소프트웨어</t>
    <phoneticPr fontId="3" type="noConversion"/>
  </si>
  <si>
    <t>s1netportal01</t>
    <phoneticPr fontId="3" type="noConversion"/>
  </si>
  <si>
    <t>s1netportal02</t>
    <phoneticPr fontId="3" type="noConversion"/>
  </si>
  <si>
    <t>s1mvnows1p</t>
    <phoneticPr fontId="3" type="noConversion"/>
  </si>
  <si>
    <t>s1mvnows2p</t>
    <phoneticPr fontId="3" type="noConversion"/>
  </si>
  <si>
    <t>IBM x3850 x5</t>
    <phoneticPr fontId="3" type="noConversion"/>
  </si>
  <si>
    <t>Win2008 R2 Ent</t>
    <phoneticPr fontId="3" type="noConversion"/>
  </si>
  <si>
    <t>s1icm21</t>
    <phoneticPr fontId="3" type="noConversion"/>
  </si>
  <si>
    <t>s1vcdb11</t>
    <phoneticPr fontId="3" type="noConversion"/>
  </si>
  <si>
    <t>s1vcdb12</t>
    <phoneticPr fontId="3" type="noConversion"/>
  </si>
  <si>
    <t>rx2800 i2</t>
    <phoneticPr fontId="3" type="noConversion"/>
  </si>
  <si>
    <t>rx6600</t>
    <phoneticPr fontId="3" type="noConversion"/>
  </si>
  <si>
    <t>rx6600</t>
    <phoneticPr fontId="3" type="noConversion"/>
  </si>
  <si>
    <t>x86</t>
    <phoneticPr fontId="3" type="noConversion"/>
  </si>
  <si>
    <t>unix</t>
    <phoneticPr fontId="3" type="noConversion"/>
  </si>
  <si>
    <t>s1edbgc1</t>
    <phoneticPr fontId="3" type="noConversion"/>
  </si>
  <si>
    <t>s1edbgc2</t>
    <phoneticPr fontId="3" type="noConversion"/>
  </si>
  <si>
    <t>unix</t>
    <phoneticPr fontId="3" type="noConversion"/>
  </si>
  <si>
    <t>unix</t>
    <phoneticPr fontId="3" type="noConversion"/>
  </si>
  <si>
    <t>외부</t>
    <phoneticPr fontId="3" type="noConversion"/>
  </si>
  <si>
    <t>내부</t>
    <phoneticPr fontId="3" type="noConversion"/>
  </si>
  <si>
    <t>외부</t>
    <phoneticPr fontId="3" type="noConversion"/>
  </si>
  <si>
    <t>HP-UX 11.31</t>
    <phoneticPr fontId="3" type="noConversion"/>
  </si>
  <si>
    <t>Windows</t>
    <phoneticPr fontId="3" type="noConversion"/>
  </si>
  <si>
    <t>HP-UX</t>
    <phoneticPr fontId="3" type="noConversion"/>
  </si>
  <si>
    <t>96GB</t>
    <phoneticPr fontId="3" type="noConversion"/>
  </si>
  <si>
    <t>64GB</t>
    <phoneticPr fontId="3" type="noConversion"/>
  </si>
  <si>
    <t>32GB</t>
    <phoneticPr fontId="3" type="noConversion"/>
  </si>
  <si>
    <t>164GB</t>
    <phoneticPr fontId="3" type="noConversion"/>
  </si>
  <si>
    <t>WEB #1(portal)</t>
    <phoneticPr fontId="3" type="noConversion"/>
  </si>
  <si>
    <t>WEB #2(portal)</t>
    <phoneticPr fontId="3" type="noConversion"/>
  </si>
  <si>
    <t>WAS #1(portal)</t>
    <phoneticPr fontId="3" type="noConversion"/>
  </si>
  <si>
    <t>WAS #2(portal)</t>
    <phoneticPr fontId="3" type="noConversion"/>
  </si>
  <si>
    <t>DB #1(portal)</t>
    <phoneticPr fontId="3" type="noConversion"/>
  </si>
  <si>
    <t>DB #2(portal)</t>
    <phoneticPr fontId="3" type="noConversion"/>
  </si>
  <si>
    <t>AP #1(AP)</t>
    <phoneticPr fontId="3" type="noConversion"/>
  </si>
  <si>
    <t>AP #2(AP)</t>
    <phoneticPr fontId="3" type="noConversion"/>
  </si>
  <si>
    <t>DB #1(AP)</t>
    <phoneticPr fontId="3" type="noConversion"/>
  </si>
  <si>
    <t>8GB</t>
    <phoneticPr fontId="3" type="noConversion"/>
  </si>
  <si>
    <t>16GB</t>
    <phoneticPr fontId="3" type="noConversion"/>
  </si>
  <si>
    <t>16GB</t>
    <phoneticPr fontId="3" type="noConversion"/>
  </si>
  <si>
    <t>-</t>
    <phoneticPr fontId="3" type="noConversion"/>
  </si>
  <si>
    <t>96GB</t>
    <phoneticPr fontId="3" type="noConversion"/>
  </si>
  <si>
    <t>64GB</t>
    <phoneticPr fontId="3" type="noConversion"/>
  </si>
  <si>
    <t>32GB</t>
    <phoneticPr fontId="3" type="noConversion"/>
  </si>
  <si>
    <t>-</t>
    <phoneticPr fontId="3" type="noConversion"/>
  </si>
  <si>
    <t>L4</t>
    <phoneticPr fontId="3" type="noConversion"/>
  </si>
  <si>
    <t>L4</t>
    <phoneticPr fontId="3" type="noConversion"/>
  </si>
  <si>
    <t>SG</t>
    <phoneticPr fontId="3" type="noConversion"/>
  </si>
  <si>
    <t>SG</t>
    <phoneticPr fontId="3" type="noConversion"/>
  </si>
  <si>
    <t>webtob</t>
    <phoneticPr fontId="3" type="noConversion"/>
  </si>
  <si>
    <t>jeus</t>
    <phoneticPr fontId="3" type="noConversion"/>
  </si>
  <si>
    <t>jeus</t>
    <phoneticPr fontId="3" type="noConversion"/>
  </si>
  <si>
    <t>Oracle 11g std</t>
    <phoneticPr fontId="3" type="noConversion"/>
  </si>
  <si>
    <t>Oracle 10g Ent</t>
    <phoneticPr fontId="3" type="noConversion"/>
  </si>
  <si>
    <t>O</t>
    <phoneticPr fontId="3" type="noConversion"/>
  </si>
  <si>
    <t>300GB * 2</t>
    <phoneticPr fontId="3" type="noConversion"/>
  </si>
  <si>
    <t>200GB</t>
    <phoneticPr fontId="3" type="noConversion"/>
  </si>
  <si>
    <t>200GB</t>
    <phoneticPr fontId="3" type="noConversion"/>
  </si>
  <si>
    <t>300GB</t>
    <phoneticPr fontId="3" type="noConversion"/>
  </si>
  <si>
    <t>300GB</t>
    <phoneticPr fontId="3" type="noConversion"/>
  </si>
  <si>
    <t>500GB
(NAS)</t>
    <phoneticPr fontId="3" type="noConversion"/>
  </si>
  <si>
    <t>RAC</t>
    <phoneticPr fontId="3" type="noConversion"/>
  </si>
  <si>
    <t>RAC</t>
    <phoneticPr fontId="3" type="noConversion"/>
  </si>
  <si>
    <t>-</t>
    <phoneticPr fontId="3" type="noConversion"/>
  </si>
  <si>
    <t>1,500GB</t>
    <phoneticPr fontId="3" type="noConversion"/>
  </si>
  <si>
    <t>1,000GB</t>
    <phoneticPr fontId="3" type="noConversion"/>
  </si>
  <si>
    <t>s1icm11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</si>
</sst>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76" formatCode="#,##0\ &quot;GB&quot;"/>
    <numFmt numFmtId="177" formatCode="_-* #,##0.0_-;\-* #,##0.0_-;_-* &quot;-&quot;??_-;_-@_-"/>
    <numFmt numFmtId="178" formatCode="_-* #,##0.0_-;\-* #,##0.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rgb="FF1F497D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b/>
      <sz val="10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/>
    <xf numFmtId="41" fontId="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1" xfId="0" applyFont="1" applyBorder="1">
      <alignment vertical="center"/>
    </xf>
    <xf numFmtId="41" fontId="5" fillId="0" borderId="1" xfId="1" applyFont="1" applyBorder="1">
      <alignment vertical="center"/>
    </xf>
    <xf numFmtId="41" fontId="5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41" fontId="4" fillId="6" borderId="5" xfId="1" applyFont="1" applyFill="1" applyBorder="1" applyAlignment="1">
      <alignment horizontal="center" vertical="center" wrapText="1"/>
    </xf>
    <xf numFmtId="41" fontId="5" fillId="0" borderId="0" xfId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1" fontId="5" fillId="0" borderId="1" xfId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4" fillId="6" borderId="5" xfId="0" applyFont="1" applyFill="1" applyBorder="1" applyAlignment="1">
      <alignment horizontal="left" vertical="center"/>
    </xf>
    <xf numFmtId="3" fontId="9" fillId="0" borderId="0" xfId="0" applyNumberFormat="1" applyFont="1">
      <alignment vertical="center"/>
    </xf>
    <xf numFmtId="176" fontId="5" fillId="0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176" fontId="5" fillId="0" borderId="0" xfId="1" applyNumberFormat="1" applyFont="1">
      <alignment vertical="center"/>
    </xf>
    <xf numFmtId="41" fontId="6" fillId="0" borderId="0" xfId="1" applyFont="1">
      <alignment vertical="center"/>
    </xf>
    <xf numFmtId="41" fontId="5" fillId="0" borderId="0" xfId="0" applyNumberFormat="1" applyFont="1">
      <alignment vertical="center"/>
    </xf>
    <xf numFmtId="43" fontId="5" fillId="0" borderId="0" xfId="0" applyNumberFormat="1" applyFont="1">
      <alignment vertical="center"/>
    </xf>
    <xf numFmtId="41" fontId="5" fillId="0" borderId="0" xfId="1" applyFont="1" applyAlignment="1">
      <alignment horizontal="left" vertical="center"/>
    </xf>
    <xf numFmtId="0" fontId="5" fillId="4" borderId="0" xfId="0" applyFont="1" applyFill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41" fontId="5" fillId="4" borderId="0" xfId="1" applyFont="1" applyFill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7" fontId="5" fillId="0" borderId="1" xfId="0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0" xfId="1" applyNumberFormat="1" applyFont="1" applyAlignment="1">
      <alignment horizontal="right" vertical="center"/>
    </xf>
    <xf numFmtId="178" fontId="5" fillId="0" borderId="0" xfId="1" applyNumberFormat="1" applyFont="1">
      <alignment vertical="center"/>
    </xf>
    <xf numFmtId="9" fontId="5" fillId="0" borderId="0" xfId="7" applyFont="1">
      <alignment vertical="center"/>
    </xf>
    <xf numFmtId="41" fontId="5" fillId="0" borderId="0" xfId="0" applyNumberFormat="1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1" applyNumberFormat="1" applyFont="1" applyFill="1" applyBorder="1" applyAlignment="1">
      <alignment horizontal="center" vertical="center"/>
    </xf>
    <xf numFmtId="41" fontId="5" fillId="0" borderId="13" xfId="1" applyFont="1" applyBorder="1" applyAlignment="1">
      <alignment horizontal="center" vertical="center"/>
    </xf>
    <xf numFmtId="0" fontId="11" fillId="9" borderId="9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13" xfId="0" applyFont="1" applyFill="1" applyBorder="1" applyAlignment="1">
      <alignment horizontal="center" vertical="center" wrapText="1"/>
    </xf>
  </cellXfs>
  <cellStyles count="16">
    <cellStyle name="백분율" xfId="7" builtinId="5"/>
    <cellStyle name="쉼표 [0]" xfId="1" builtinId="6"/>
    <cellStyle name="쉼표 [0] 2" xfId="12" xr:uid="{00000000-0005-0000-0000-000002000000}"/>
    <cellStyle name="쉼표 [0] 2 2" xfId="15" xr:uid="{00000000-0005-0000-0000-000003000000}"/>
    <cellStyle name="쉼표 [0] 3" xfId="10" xr:uid="{00000000-0005-0000-0000-000004000000}"/>
    <cellStyle name="쉼표 [0] 4" xfId="14" xr:uid="{00000000-0005-0000-0000-000005000000}"/>
    <cellStyle name="표준" xfId="0" builtinId="0"/>
    <cellStyle name="표준 102" xfId="11" xr:uid="{00000000-0005-0000-0000-000007000000}"/>
    <cellStyle name="표준 102 2" xfId="13" xr:uid="{00000000-0005-0000-0000-000008000000}"/>
    <cellStyle name="표준 185" xfId="3" xr:uid="{00000000-0005-0000-0000-000009000000}"/>
    <cellStyle name="표준 2" xfId="5" xr:uid="{00000000-0005-0000-0000-00000A000000}"/>
    <cellStyle name="표준 2 2" xfId="9" xr:uid="{00000000-0005-0000-0000-00000B000000}"/>
    <cellStyle name="표준 4" xfId="8" xr:uid="{00000000-0005-0000-0000-00000C000000}"/>
    <cellStyle name="표준 402" xfId="4" xr:uid="{00000000-0005-0000-0000-00000D000000}"/>
    <cellStyle name="표준 6" xfId="6" xr:uid="{00000000-0005-0000-0000-00000E000000}"/>
    <cellStyle name="표준 70 2" xfId="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4"/>
  <sheetViews>
    <sheetView zoomScale="80" zoomScaleNormal="80" workbookViewId="0">
      <selection activeCell="F9" sqref="F9"/>
    </sheetView>
  </sheetViews>
  <sheetFormatPr defaultColWidth="8.875" defaultRowHeight="13.5" x14ac:dyDescent="0.3"/>
  <cols>
    <col min="1" max="1" width="8.875" style="2"/>
    <col min="2" max="2" width="16.5" style="9" customWidth="1"/>
    <col min="3" max="4" width="12.375" style="9" bestFit="1" customWidth="1"/>
    <col min="5" max="5" width="7" style="9" bestFit="1" customWidth="1"/>
    <col min="6" max="6" width="12.5" style="4" bestFit="1" customWidth="1"/>
    <col min="7" max="7" width="16.375" style="4" customWidth="1"/>
    <col min="8" max="8" width="5.25" style="9" bestFit="1" customWidth="1"/>
    <col min="9" max="9" width="12.625" style="4" customWidth="1"/>
    <col min="10" max="10" width="8.375" style="9" customWidth="1"/>
    <col min="11" max="15" width="8.875" style="2"/>
    <col min="16" max="16" width="8.875" style="9"/>
    <col min="17" max="17" width="9" style="9" bestFit="1" customWidth="1"/>
    <col min="18" max="18" width="14.875" style="4" bestFit="1" customWidth="1"/>
    <col min="19" max="19" width="8.875" style="2"/>
    <col min="20" max="20" width="8.875" style="3"/>
    <col min="21" max="21" width="8.875" style="2"/>
    <col min="22" max="22" width="8.875" style="9"/>
    <col min="23" max="23" width="8.875" style="2"/>
    <col min="24" max="24" width="8.875" style="9"/>
    <col min="25" max="27" width="8.875" style="2"/>
    <col min="28" max="28" width="8.875" style="3"/>
    <col min="29" max="29" width="8.875" style="9"/>
    <col min="30" max="30" width="8.875" style="2"/>
    <col min="31" max="32" width="8.875" style="8"/>
    <col min="33" max="34" width="8.875" style="2"/>
    <col min="35" max="35" width="8.875" style="9"/>
    <col min="36" max="36" width="14.875" style="9" customWidth="1"/>
    <col min="37" max="37" width="8.875" style="9"/>
    <col min="38" max="38" width="8.75" style="9" customWidth="1"/>
    <col min="39" max="39" width="8.875" style="9"/>
    <col min="40" max="59" width="8.875" style="2"/>
    <col min="60" max="60" width="17.875" style="2" customWidth="1"/>
    <col min="61" max="16384" width="8.875" style="2"/>
  </cols>
  <sheetData>
    <row r="1" spans="1:80" x14ac:dyDescent="0.3">
      <c r="G1" s="3"/>
      <c r="I1" s="3">
        <f>SUBTOTAL(3,I3:I3)</f>
        <v>1</v>
      </c>
      <c r="L1" s="68" t="s">
        <v>103</v>
      </c>
      <c r="M1" s="68"/>
      <c r="N1" s="68"/>
      <c r="O1" s="68"/>
      <c r="P1" s="68"/>
      <c r="S1" s="8">
        <f>SUBTOTAL(9,S3:S3)</f>
        <v>4</v>
      </c>
      <c r="T1" s="49">
        <f>SUBTOTAL(9,T3:T3)</f>
        <v>0</v>
      </c>
      <c r="U1" s="8">
        <f>SUBTOTAL(9,U3:U3)</f>
        <v>0</v>
      </c>
      <c r="V1" s="8">
        <f>SUBTOTAL(1,V3:V3)</f>
        <v>0.25</v>
      </c>
      <c r="W1" s="8">
        <f>SUBTOTAL(9,W3:W3)</f>
        <v>0</v>
      </c>
      <c r="Y1" s="8">
        <f>SUBTOTAL(1,Y3:Y3)</f>
        <v>0.42</v>
      </c>
      <c r="AD1" s="8">
        <f>SUBTOTAL(9,AD3:AD3)</f>
        <v>0</v>
      </c>
      <c r="AE1" s="8">
        <f>SUBTOTAL(9,AE3:AE3)</f>
        <v>0</v>
      </c>
      <c r="AF1" s="8">
        <f>SUBTOTAL(9,AF3:AF3)</f>
        <v>0</v>
      </c>
      <c r="AG1" s="8"/>
      <c r="AI1" s="9">
        <f>SUBTOTAL(3,AI3:AI3)</f>
        <v>1</v>
      </c>
      <c r="AJ1" s="34" t="s">
        <v>47</v>
      </c>
      <c r="AM1" s="34" t="s">
        <v>48</v>
      </c>
      <c r="AO1" s="69" t="s">
        <v>110</v>
      </c>
      <c r="AP1" s="70"/>
      <c r="AQ1" s="70"/>
      <c r="AR1" s="71"/>
      <c r="AS1" s="69" t="s">
        <v>111</v>
      </c>
      <c r="AT1" s="70"/>
      <c r="AU1" s="70"/>
      <c r="AV1" s="71"/>
      <c r="AW1" s="69" t="s">
        <v>112</v>
      </c>
      <c r="AX1" s="70"/>
      <c r="AY1" s="70"/>
      <c r="AZ1" s="71"/>
      <c r="BA1" s="69" t="s">
        <v>113</v>
      </c>
      <c r="BB1" s="70"/>
      <c r="BC1" s="70"/>
      <c r="BD1" s="71"/>
      <c r="BE1" s="69" t="s">
        <v>114</v>
      </c>
      <c r="BF1" s="70"/>
      <c r="BG1" s="70"/>
      <c r="BH1" s="71"/>
      <c r="BI1" s="69" t="s">
        <v>115</v>
      </c>
      <c r="BJ1" s="70"/>
      <c r="BK1" s="70"/>
      <c r="BL1" s="71"/>
      <c r="BM1" s="69" t="s">
        <v>116</v>
      </c>
      <c r="BN1" s="70"/>
      <c r="BO1" s="70"/>
      <c r="BP1" s="71"/>
      <c r="BQ1" s="76" t="s">
        <v>117</v>
      </c>
      <c r="BR1" s="77"/>
      <c r="BS1" s="77"/>
      <c r="BT1" s="77"/>
      <c r="BU1" s="77"/>
      <c r="BV1" s="77"/>
      <c r="BW1" s="8">
        <f>SUBTOTAL(9,BW3:BW3)</f>
        <v>0</v>
      </c>
      <c r="BX1" s="50">
        <f>SUBTOTAL(9,BX3:BX3)</f>
        <v>0</v>
      </c>
      <c r="BY1" s="8">
        <f>SUBTOTAL(9,BY3:BY3)</f>
        <v>0</v>
      </c>
      <c r="BZ1" s="36">
        <f>SUBTOTAL(9,BZ3:BZ3)</f>
        <v>0</v>
      </c>
      <c r="CA1" s="36" t="s">
        <v>80</v>
      </c>
      <c r="CB1" s="51">
        <v>0.7</v>
      </c>
    </row>
    <row r="2" spans="1:80" s="5" customFormat="1" ht="55.5" customHeight="1" x14ac:dyDescent="0.3">
      <c r="A2" s="10" t="s">
        <v>13</v>
      </c>
      <c r="B2" s="15" t="s">
        <v>104</v>
      </c>
      <c r="C2" s="15" t="s">
        <v>105</v>
      </c>
      <c r="D2" s="15" t="s">
        <v>106</v>
      </c>
      <c r="E2" s="15" t="s">
        <v>107</v>
      </c>
      <c r="F2" s="26" t="s">
        <v>31</v>
      </c>
      <c r="G2" s="15" t="s">
        <v>4</v>
      </c>
      <c r="H2" s="15" t="s">
        <v>5</v>
      </c>
      <c r="I2" s="12" t="s">
        <v>1</v>
      </c>
      <c r="J2" s="13" t="s">
        <v>28</v>
      </c>
      <c r="K2" s="14" t="s">
        <v>30</v>
      </c>
      <c r="L2" s="13" t="s">
        <v>27</v>
      </c>
      <c r="M2" s="13" t="s">
        <v>26</v>
      </c>
      <c r="N2" s="13" t="s">
        <v>37</v>
      </c>
      <c r="O2" s="13" t="s">
        <v>36</v>
      </c>
      <c r="P2" s="13" t="s">
        <v>19</v>
      </c>
      <c r="Q2" s="15" t="s">
        <v>41</v>
      </c>
      <c r="R2" s="16" t="s">
        <v>23</v>
      </c>
      <c r="S2" s="16" t="s">
        <v>20</v>
      </c>
      <c r="T2" s="16" t="s">
        <v>38</v>
      </c>
      <c r="U2" s="17" t="s">
        <v>6</v>
      </c>
      <c r="V2" s="17" t="s">
        <v>54</v>
      </c>
      <c r="W2" s="17" t="s">
        <v>39</v>
      </c>
      <c r="X2" s="17" t="s">
        <v>25</v>
      </c>
      <c r="Y2" s="17" t="s">
        <v>55</v>
      </c>
      <c r="Z2" s="17" t="s">
        <v>24</v>
      </c>
      <c r="AA2" s="16" t="s">
        <v>22</v>
      </c>
      <c r="AB2" s="17" t="s">
        <v>21</v>
      </c>
      <c r="AC2" s="16" t="s">
        <v>32</v>
      </c>
      <c r="AD2" s="17" t="s">
        <v>40</v>
      </c>
      <c r="AE2" s="17" t="s">
        <v>34</v>
      </c>
      <c r="AF2" s="17" t="s">
        <v>33</v>
      </c>
      <c r="AG2" s="17" t="s">
        <v>108</v>
      </c>
      <c r="AH2" s="17" t="s">
        <v>109</v>
      </c>
      <c r="AI2" s="15" t="s">
        <v>35</v>
      </c>
      <c r="AJ2" s="15" t="s">
        <v>43</v>
      </c>
      <c r="AK2" s="15" t="s">
        <v>44</v>
      </c>
      <c r="AL2" s="15" t="s">
        <v>45</v>
      </c>
      <c r="AM2" s="15" t="s">
        <v>46</v>
      </c>
      <c r="AN2" s="45" t="s">
        <v>35</v>
      </c>
      <c r="AO2" s="54" t="s">
        <v>96</v>
      </c>
      <c r="AP2" s="54" t="s">
        <v>97</v>
      </c>
      <c r="AQ2" s="54" t="s">
        <v>98</v>
      </c>
      <c r="AR2" s="54" t="s">
        <v>99</v>
      </c>
      <c r="AS2" s="54" t="s">
        <v>96</v>
      </c>
      <c r="AT2" s="54" t="s">
        <v>97</v>
      </c>
      <c r="AU2" s="54" t="s">
        <v>98</v>
      </c>
      <c r="AV2" s="54" t="s">
        <v>99</v>
      </c>
      <c r="AW2" s="54" t="s">
        <v>96</v>
      </c>
      <c r="AX2" s="54" t="s">
        <v>97</v>
      </c>
      <c r="AY2" s="54" t="s">
        <v>98</v>
      </c>
      <c r="AZ2" s="54" t="s">
        <v>99</v>
      </c>
      <c r="BA2" s="54" t="s">
        <v>96</v>
      </c>
      <c r="BB2" s="54" t="s">
        <v>97</v>
      </c>
      <c r="BC2" s="54" t="s">
        <v>98</v>
      </c>
      <c r="BD2" s="54" t="s">
        <v>99</v>
      </c>
      <c r="BE2" s="54" t="s">
        <v>96</v>
      </c>
      <c r="BF2" s="54" t="s">
        <v>97</v>
      </c>
      <c r="BG2" s="54" t="s">
        <v>98</v>
      </c>
      <c r="BH2" s="54" t="s">
        <v>99</v>
      </c>
      <c r="BI2" s="54" t="s">
        <v>96</v>
      </c>
      <c r="BJ2" s="54" t="s">
        <v>97</v>
      </c>
      <c r="BK2" s="54" t="s">
        <v>98</v>
      </c>
      <c r="BL2" s="54" t="s">
        <v>99</v>
      </c>
      <c r="BM2" s="54" t="s">
        <v>96</v>
      </c>
      <c r="BN2" s="54" t="s">
        <v>97</v>
      </c>
      <c r="BO2" s="54" t="s">
        <v>98</v>
      </c>
      <c r="BP2" s="54" t="s">
        <v>99</v>
      </c>
      <c r="BQ2" s="54" t="s">
        <v>96</v>
      </c>
      <c r="BR2" s="54" t="s">
        <v>100</v>
      </c>
      <c r="BS2" s="54" t="s">
        <v>101</v>
      </c>
      <c r="BT2" s="54" t="s">
        <v>102</v>
      </c>
      <c r="BU2" s="54" t="s">
        <v>97</v>
      </c>
      <c r="BV2" s="54" t="s">
        <v>95</v>
      </c>
      <c r="BW2" s="17" t="s">
        <v>76</v>
      </c>
      <c r="BX2" s="17" t="s">
        <v>77</v>
      </c>
      <c r="BY2" s="17" t="s">
        <v>79</v>
      </c>
      <c r="BZ2" s="17" t="s">
        <v>84</v>
      </c>
      <c r="CA2" s="17" t="s">
        <v>77</v>
      </c>
      <c r="CB2" s="17" t="s">
        <v>84</v>
      </c>
    </row>
    <row r="3" spans="1:80" ht="19.5" customHeight="1" x14ac:dyDescent="0.3">
      <c r="A3" s="29">
        <v>10466</v>
      </c>
      <c r="B3" s="53" t="s">
        <v>158</v>
      </c>
      <c r="C3" s="53" t="s">
        <v>158</v>
      </c>
      <c r="D3" s="53" t="s">
        <v>158</v>
      </c>
      <c r="E3" s="53" t="s">
        <v>136</v>
      </c>
      <c r="F3" s="21" t="s">
        <v>118</v>
      </c>
      <c r="G3" s="57" t="s">
        <v>146</v>
      </c>
      <c r="H3" s="53" t="s">
        <v>9</v>
      </c>
      <c r="I3" s="21" t="s">
        <v>122</v>
      </c>
      <c r="J3" s="53" t="s">
        <v>130</v>
      </c>
      <c r="K3" s="6">
        <v>2012</v>
      </c>
      <c r="L3" s="60">
        <v>2.4</v>
      </c>
      <c r="M3" s="25">
        <v>4</v>
      </c>
      <c r="N3" s="25">
        <v>10</v>
      </c>
      <c r="O3" s="25">
        <v>40</v>
      </c>
      <c r="P3" s="59" t="s">
        <v>145</v>
      </c>
      <c r="Q3" s="55" t="s">
        <v>140</v>
      </c>
      <c r="R3" s="55" t="s">
        <v>123</v>
      </c>
      <c r="S3" s="58">
        <v>4</v>
      </c>
      <c r="T3" s="64" t="s">
        <v>155</v>
      </c>
      <c r="U3" s="22" t="s">
        <v>158</v>
      </c>
      <c r="V3" s="65">
        <v>0.25</v>
      </c>
      <c r="W3" s="22" t="s">
        <v>158</v>
      </c>
      <c r="X3" s="65">
        <v>0.02</v>
      </c>
      <c r="Y3" s="67">
        <v>0.42</v>
      </c>
      <c r="Z3" s="67">
        <v>0.36</v>
      </c>
      <c r="AA3" s="53" t="s">
        <v>158</v>
      </c>
      <c r="AB3" s="53" t="s">
        <v>174</v>
      </c>
      <c r="AC3" s="53" t="s">
        <v>158</v>
      </c>
      <c r="AD3" s="53" t="s">
        <v>158</v>
      </c>
      <c r="AE3" s="53" t="s">
        <v>158</v>
      </c>
      <c r="AF3" s="53" t="s">
        <v>158</v>
      </c>
      <c r="AG3" s="55" t="s">
        <v>163</v>
      </c>
      <c r="AH3" s="53" t="s">
        <v>158</v>
      </c>
      <c r="AI3" s="53" t="s">
        <v>158</v>
      </c>
      <c r="AJ3" s="53" t="s">
        <v>158</v>
      </c>
      <c r="AK3" s="53" t="s">
        <v>167</v>
      </c>
      <c r="AL3" s="53" t="s">
        <v>158</v>
      </c>
      <c r="AM3" s="53" t="s">
        <v>172</v>
      </c>
      <c r="AN3" s="72" t="s">
        <v>178</v>
      </c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7"/>
      <c r="BX3" s="47"/>
      <c r="BY3" s="6"/>
      <c r="BZ3" s="48"/>
      <c r="CA3" s="47"/>
      <c r="CB3" s="48"/>
    </row>
    <row r="4" spans="1:80" ht="19.5" customHeight="1" x14ac:dyDescent="0.3">
      <c r="A4" s="29">
        <v>10466</v>
      </c>
      <c r="B4" s="55" t="s">
        <v>158</v>
      </c>
      <c r="C4" s="55" t="s">
        <v>158</v>
      </c>
      <c r="D4" s="55" t="s">
        <v>158</v>
      </c>
      <c r="E4" s="55" t="s">
        <v>136</v>
      </c>
      <c r="F4" s="21" t="s">
        <v>119</v>
      </c>
      <c r="G4" s="53" t="s">
        <v>147</v>
      </c>
      <c r="H4" s="53" t="s">
        <v>9</v>
      </c>
      <c r="I4" s="21" t="s">
        <v>122</v>
      </c>
      <c r="J4" s="53" t="s">
        <v>130</v>
      </c>
      <c r="K4" s="6">
        <v>2012</v>
      </c>
      <c r="L4" s="25">
        <v>2.4</v>
      </c>
      <c r="M4" s="61">
        <v>4</v>
      </c>
      <c r="N4" s="61">
        <v>10</v>
      </c>
      <c r="O4" s="61">
        <v>40</v>
      </c>
      <c r="P4" s="59" t="s">
        <v>145</v>
      </c>
      <c r="Q4" s="55" t="s">
        <v>140</v>
      </c>
      <c r="R4" s="55" t="s">
        <v>123</v>
      </c>
      <c r="S4" s="55">
        <v>4</v>
      </c>
      <c r="T4" s="55" t="s">
        <v>155</v>
      </c>
      <c r="U4" s="55" t="s">
        <v>158</v>
      </c>
      <c r="V4" s="66">
        <v>0.27</v>
      </c>
      <c r="W4" s="55" t="s">
        <v>158</v>
      </c>
      <c r="X4" s="66">
        <v>0.01</v>
      </c>
      <c r="Y4" s="66">
        <v>0.41</v>
      </c>
      <c r="Z4" s="66">
        <v>0.35</v>
      </c>
      <c r="AA4" s="53" t="s">
        <v>158</v>
      </c>
      <c r="AB4" s="55" t="s">
        <v>175</v>
      </c>
      <c r="AC4" s="53" t="s">
        <v>158</v>
      </c>
      <c r="AD4" s="53" t="s">
        <v>158</v>
      </c>
      <c r="AE4" s="53" t="s">
        <v>158</v>
      </c>
      <c r="AF4" s="53" t="s">
        <v>158</v>
      </c>
      <c r="AG4" s="55" t="s">
        <v>164</v>
      </c>
      <c r="AH4" s="53" t="s">
        <v>158</v>
      </c>
      <c r="AI4" s="53" t="s">
        <v>158</v>
      </c>
      <c r="AJ4" s="53" t="s">
        <v>162</v>
      </c>
      <c r="AK4" s="53" t="s">
        <v>167</v>
      </c>
      <c r="AL4" s="53" t="s">
        <v>181</v>
      </c>
      <c r="AM4" s="53" t="s">
        <v>172</v>
      </c>
      <c r="AN4" s="73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3"/>
      <c r="BI4" s="63"/>
      <c r="BJ4" s="63"/>
      <c r="BK4" s="63"/>
      <c r="BL4" s="63"/>
      <c r="BM4" s="6"/>
      <c r="BN4" s="6"/>
      <c r="BO4" s="6"/>
      <c r="BP4" s="6"/>
      <c r="BQ4" s="62"/>
      <c r="BR4" s="62"/>
      <c r="BS4" s="62"/>
      <c r="BT4" s="62"/>
      <c r="BU4" s="63"/>
      <c r="BV4" s="6"/>
      <c r="BW4" s="6"/>
      <c r="BX4" s="6"/>
      <c r="BY4" s="6"/>
      <c r="BZ4" s="6"/>
      <c r="CA4" s="6"/>
      <c r="CB4" s="6"/>
    </row>
    <row r="5" spans="1:80" ht="19.5" customHeight="1" x14ac:dyDescent="0.3">
      <c r="A5" s="29">
        <v>10466</v>
      </c>
      <c r="B5" s="55" t="s">
        <v>158</v>
      </c>
      <c r="C5" s="55" t="s">
        <v>158</v>
      </c>
      <c r="D5" s="55" t="s">
        <v>158</v>
      </c>
      <c r="E5" s="55" t="s">
        <v>137</v>
      </c>
      <c r="F5" s="21" t="s">
        <v>120</v>
      </c>
      <c r="G5" s="53" t="s">
        <v>148</v>
      </c>
      <c r="H5" s="53" t="s">
        <v>9</v>
      </c>
      <c r="I5" s="21" t="s">
        <v>122</v>
      </c>
      <c r="J5" s="53" t="s">
        <v>130</v>
      </c>
      <c r="K5" s="6">
        <v>2012</v>
      </c>
      <c r="L5" s="25">
        <v>2.4</v>
      </c>
      <c r="M5" s="61">
        <v>4</v>
      </c>
      <c r="N5" s="61">
        <v>10</v>
      </c>
      <c r="O5" s="61">
        <v>40</v>
      </c>
      <c r="P5" s="59" t="s">
        <v>145</v>
      </c>
      <c r="Q5" s="55" t="s">
        <v>140</v>
      </c>
      <c r="R5" s="55" t="s">
        <v>123</v>
      </c>
      <c r="S5" s="55">
        <v>4</v>
      </c>
      <c r="T5" s="55" t="s">
        <v>156</v>
      </c>
      <c r="U5" s="55" t="s">
        <v>158</v>
      </c>
      <c r="V5" s="66">
        <v>0.4</v>
      </c>
      <c r="W5" s="55" t="s">
        <v>158</v>
      </c>
      <c r="X5" s="66">
        <v>0.22</v>
      </c>
      <c r="Y5" s="66">
        <v>0.68</v>
      </c>
      <c r="Z5" s="66">
        <v>0.57999999999999996</v>
      </c>
      <c r="AA5" s="55" t="s">
        <v>162</v>
      </c>
      <c r="AB5" s="55" t="s">
        <v>176</v>
      </c>
      <c r="AC5" s="55" t="s">
        <v>162</v>
      </c>
      <c r="AD5" s="55" t="s">
        <v>162</v>
      </c>
      <c r="AE5" s="55" t="s">
        <v>162</v>
      </c>
      <c r="AF5" s="55" t="s">
        <v>162</v>
      </c>
      <c r="AG5" s="55" t="s">
        <v>163</v>
      </c>
      <c r="AH5" s="55" t="s">
        <v>162</v>
      </c>
      <c r="AI5" s="55" t="s">
        <v>162</v>
      </c>
      <c r="AJ5" s="53" t="s">
        <v>158</v>
      </c>
      <c r="AK5" s="53" t="s">
        <v>158</v>
      </c>
      <c r="AL5" s="53" t="s">
        <v>168</v>
      </c>
      <c r="AM5" s="53" t="s">
        <v>172</v>
      </c>
      <c r="AN5" s="73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</row>
    <row r="6" spans="1:80" ht="19.5" customHeight="1" x14ac:dyDescent="0.3">
      <c r="A6" s="29">
        <v>10466</v>
      </c>
      <c r="B6" s="55" t="s">
        <v>158</v>
      </c>
      <c r="C6" s="55" t="s">
        <v>158</v>
      </c>
      <c r="D6" s="55" t="s">
        <v>158</v>
      </c>
      <c r="E6" s="55" t="s">
        <v>137</v>
      </c>
      <c r="F6" s="21" t="s">
        <v>121</v>
      </c>
      <c r="G6" s="53" t="s">
        <v>149</v>
      </c>
      <c r="H6" s="53" t="s">
        <v>9</v>
      </c>
      <c r="I6" s="21" t="s">
        <v>122</v>
      </c>
      <c r="J6" s="53" t="s">
        <v>130</v>
      </c>
      <c r="K6" s="6">
        <v>2012</v>
      </c>
      <c r="L6" s="25">
        <v>2.4</v>
      </c>
      <c r="M6" s="61">
        <v>4</v>
      </c>
      <c r="N6" s="61">
        <v>10</v>
      </c>
      <c r="O6" s="61">
        <v>40</v>
      </c>
      <c r="P6" s="59" t="s">
        <v>145</v>
      </c>
      <c r="Q6" s="55" t="s">
        <v>140</v>
      </c>
      <c r="R6" s="55" t="s">
        <v>123</v>
      </c>
      <c r="S6" s="55">
        <v>4</v>
      </c>
      <c r="T6" s="55" t="s">
        <v>157</v>
      </c>
      <c r="U6" s="55" t="s">
        <v>158</v>
      </c>
      <c r="V6" s="66">
        <v>0.48</v>
      </c>
      <c r="W6" s="55" t="s">
        <v>158</v>
      </c>
      <c r="X6" s="66">
        <v>0.2</v>
      </c>
      <c r="Y6" s="66">
        <v>0.72</v>
      </c>
      <c r="Z6" s="66">
        <v>0.59</v>
      </c>
      <c r="AA6" s="53" t="s">
        <v>158</v>
      </c>
      <c r="AB6" s="55" t="s">
        <v>177</v>
      </c>
      <c r="AC6" s="53" t="s">
        <v>158</v>
      </c>
      <c r="AD6" s="53" t="s">
        <v>158</v>
      </c>
      <c r="AE6" s="53" t="s">
        <v>158</v>
      </c>
      <c r="AF6" s="53" t="s">
        <v>158</v>
      </c>
      <c r="AG6" s="55" t="s">
        <v>163</v>
      </c>
      <c r="AH6" s="53" t="s">
        <v>158</v>
      </c>
      <c r="AI6" s="53" t="s">
        <v>158</v>
      </c>
      <c r="AJ6" s="53" t="s">
        <v>158</v>
      </c>
      <c r="AK6" s="53" t="s">
        <v>158</v>
      </c>
      <c r="AL6" s="53" t="s">
        <v>169</v>
      </c>
      <c r="AM6" s="53" t="s">
        <v>172</v>
      </c>
      <c r="AN6" s="74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ht="19.5" customHeight="1" x14ac:dyDescent="0.3">
      <c r="A7" s="29">
        <v>10466</v>
      </c>
      <c r="B7" s="55" t="s">
        <v>158</v>
      </c>
      <c r="C7" s="55" t="s">
        <v>158</v>
      </c>
      <c r="D7" s="55" t="s">
        <v>158</v>
      </c>
      <c r="E7" s="55" t="s">
        <v>137</v>
      </c>
      <c r="F7" s="21" t="s">
        <v>132</v>
      </c>
      <c r="G7" s="53" t="s">
        <v>150</v>
      </c>
      <c r="H7" s="53" t="s">
        <v>9</v>
      </c>
      <c r="I7" s="21" t="s">
        <v>127</v>
      </c>
      <c r="J7" s="53" t="s">
        <v>134</v>
      </c>
      <c r="K7" s="6">
        <v>2012</v>
      </c>
      <c r="L7" s="6">
        <v>1.6</v>
      </c>
      <c r="M7" s="6">
        <v>2</v>
      </c>
      <c r="N7" s="6">
        <v>4</v>
      </c>
      <c r="O7" s="6">
        <v>8</v>
      </c>
      <c r="P7" s="61" t="s">
        <v>142</v>
      </c>
      <c r="Q7" s="55" t="s">
        <v>141</v>
      </c>
      <c r="R7" s="55" t="s">
        <v>139</v>
      </c>
      <c r="S7" s="55">
        <v>8</v>
      </c>
      <c r="T7" s="55" t="s">
        <v>159</v>
      </c>
      <c r="U7" s="55" t="s">
        <v>158</v>
      </c>
      <c r="V7" s="66">
        <v>0.27</v>
      </c>
      <c r="W7" s="55" t="s">
        <v>158</v>
      </c>
      <c r="X7" s="66">
        <v>0.16</v>
      </c>
      <c r="Y7" s="66">
        <v>0.59</v>
      </c>
      <c r="Z7" s="66">
        <v>0.56999999999999995</v>
      </c>
      <c r="AA7" s="53" t="s">
        <v>173</v>
      </c>
      <c r="AB7" s="55" t="s">
        <v>182</v>
      </c>
      <c r="AC7" s="53" t="s">
        <v>158</v>
      </c>
      <c r="AD7" s="53" t="s">
        <v>158</v>
      </c>
      <c r="AE7" s="53" t="s">
        <v>158</v>
      </c>
      <c r="AF7" s="53" t="s">
        <v>158</v>
      </c>
      <c r="AG7" s="55" t="s">
        <v>165</v>
      </c>
      <c r="AH7" s="53" t="s">
        <v>158</v>
      </c>
      <c r="AI7" s="53" t="s">
        <v>158</v>
      </c>
      <c r="AJ7" s="53" t="s">
        <v>170</v>
      </c>
      <c r="AK7" s="53" t="s">
        <v>158</v>
      </c>
      <c r="AL7" s="53" t="s">
        <v>162</v>
      </c>
      <c r="AM7" s="53" t="s">
        <v>181</v>
      </c>
      <c r="AN7" s="55" t="s">
        <v>158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</row>
    <row r="8" spans="1:80" ht="19.5" customHeight="1" x14ac:dyDescent="0.3">
      <c r="A8" s="29">
        <v>10466</v>
      </c>
      <c r="B8" s="55" t="s">
        <v>158</v>
      </c>
      <c r="C8" s="55" t="s">
        <v>158</v>
      </c>
      <c r="D8" s="55" t="s">
        <v>158</v>
      </c>
      <c r="E8" s="55" t="s">
        <v>137</v>
      </c>
      <c r="F8" s="21" t="s">
        <v>133</v>
      </c>
      <c r="G8" s="53" t="s">
        <v>151</v>
      </c>
      <c r="H8" s="53" t="s">
        <v>9</v>
      </c>
      <c r="I8" s="21" t="s">
        <v>127</v>
      </c>
      <c r="J8" s="53" t="s">
        <v>135</v>
      </c>
      <c r="K8" s="6">
        <v>2012</v>
      </c>
      <c r="L8" s="6">
        <v>1.6</v>
      </c>
      <c r="M8" s="6">
        <v>2</v>
      </c>
      <c r="N8" s="6">
        <v>4</v>
      </c>
      <c r="O8" s="6">
        <v>8</v>
      </c>
      <c r="P8" s="61" t="s">
        <v>143</v>
      </c>
      <c r="Q8" s="55" t="s">
        <v>141</v>
      </c>
      <c r="R8" s="55" t="s">
        <v>139</v>
      </c>
      <c r="S8" s="55">
        <v>8</v>
      </c>
      <c r="T8" s="55" t="s">
        <v>160</v>
      </c>
      <c r="U8" s="55" t="s">
        <v>158</v>
      </c>
      <c r="V8" s="66">
        <v>0</v>
      </c>
      <c r="W8" s="55" t="s">
        <v>158</v>
      </c>
      <c r="X8" s="66">
        <v>0</v>
      </c>
      <c r="Y8" s="66">
        <v>0.19</v>
      </c>
      <c r="Z8" s="66">
        <v>0.19</v>
      </c>
      <c r="AA8" s="53" t="s">
        <v>173</v>
      </c>
      <c r="AB8" s="55" t="s">
        <v>158</v>
      </c>
      <c r="AC8" s="55" t="s">
        <v>162</v>
      </c>
      <c r="AD8" s="55" t="s">
        <v>162</v>
      </c>
      <c r="AE8" s="55" t="s">
        <v>162</v>
      </c>
      <c r="AF8" s="55" t="s">
        <v>162</v>
      </c>
      <c r="AG8" s="55" t="s">
        <v>166</v>
      </c>
      <c r="AH8" s="55" t="s">
        <v>162</v>
      </c>
      <c r="AI8" s="55" t="s">
        <v>162</v>
      </c>
      <c r="AJ8" s="53" t="s">
        <v>170</v>
      </c>
      <c r="AK8" s="53" t="s">
        <v>158</v>
      </c>
      <c r="AL8" s="53" t="s">
        <v>158</v>
      </c>
      <c r="AM8" s="53" t="s">
        <v>162</v>
      </c>
      <c r="AN8" s="55" t="s">
        <v>162</v>
      </c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</row>
    <row r="9" spans="1:80" ht="19.5" customHeight="1" x14ac:dyDescent="0.3">
      <c r="A9" s="29">
        <v>10466</v>
      </c>
      <c r="B9" s="55" t="s">
        <v>158</v>
      </c>
      <c r="C9" s="55" t="s">
        <v>158</v>
      </c>
      <c r="D9" s="55" t="s">
        <v>158</v>
      </c>
      <c r="E9" s="55" t="s">
        <v>136</v>
      </c>
      <c r="F9" s="56" t="s">
        <v>184</v>
      </c>
      <c r="G9" s="55" t="s">
        <v>152</v>
      </c>
      <c r="H9" s="53" t="s">
        <v>9</v>
      </c>
      <c r="I9" s="56" t="s">
        <v>127</v>
      </c>
      <c r="J9" s="55" t="s">
        <v>131</v>
      </c>
      <c r="K9" s="6">
        <v>2012</v>
      </c>
      <c r="L9" s="6">
        <v>1.6</v>
      </c>
      <c r="M9" s="6">
        <v>2</v>
      </c>
      <c r="N9" s="6">
        <v>4</v>
      </c>
      <c r="O9" s="6">
        <v>8</v>
      </c>
      <c r="P9" s="61" t="s">
        <v>144</v>
      </c>
      <c r="Q9" s="55" t="s">
        <v>141</v>
      </c>
      <c r="R9" s="55" t="s">
        <v>139</v>
      </c>
      <c r="S9" s="55">
        <v>8</v>
      </c>
      <c r="T9" s="55" t="s">
        <v>161</v>
      </c>
      <c r="U9" s="55" t="s">
        <v>158</v>
      </c>
      <c r="V9" s="66">
        <v>0.26</v>
      </c>
      <c r="W9" s="55" t="s">
        <v>158</v>
      </c>
      <c r="X9" s="66">
        <v>0.1</v>
      </c>
      <c r="Y9" s="66">
        <v>0.31</v>
      </c>
      <c r="Z9" s="66">
        <v>0.3</v>
      </c>
      <c r="AA9" s="53" t="s">
        <v>173</v>
      </c>
      <c r="AB9" s="55" t="s">
        <v>162</v>
      </c>
      <c r="AC9" s="53" t="s">
        <v>158</v>
      </c>
      <c r="AD9" s="53" t="s">
        <v>158</v>
      </c>
      <c r="AE9" s="53" t="s">
        <v>158</v>
      </c>
      <c r="AF9" s="53" t="s">
        <v>158</v>
      </c>
      <c r="AG9" s="55" t="s">
        <v>163</v>
      </c>
      <c r="AH9" s="53" t="s">
        <v>158</v>
      </c>
      <c r="AI9" s="53" t="s">
        <v>158</v>
      </c>
      <c r="AJ9" s="53" t="s">
        <v>158</v>
      </c>
      <c r="AK9" s="53" t="s">
        <v>158</v>
      </c>
      <c r="AL9" s="53" t="s">
        <v>158</v>
      </c>
      <c r="AM9" s="53" t="s">
        <v>172</v>
      </c>
      <c r="AN9" s="55" t="s">
        <v>158</v>
      </c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</row>
    <row r="10" spans="1:80" ht="19.5" customHeight="1" x14ac:dyDescent="0.3">
      <c r="A10" s="29">
        <v>10466</v>
      </c>
      <c r="B10" s="55" t="s">
        <v>158</v>
      </c>
      <c r="C10" s="55" t="s">
        <v>158</v>
      </c>
      <c r="D10" s="55" t="s">
        <v>158</v>
      </c>
      <c r="E10" s="55" t="s">
        <v>138</v>
      </c>
      <c r="F10" s="56" t="s">
        <v>124</v>
      </c>
      <c r="G10" s="55" t="s">
        <v>153</v>
      </c>
      <c r="H10" s="53" t="s">
        <v>9</v>
      </c>
      <c r="I10" s="56" t="s">
        <v>127</v>
      </c>
      <c r="J10" s="55" t="s">
        <v>131</v>
      </c>
      <c r="K10" s="6">
        <v>2012</v>
      </c>
      <c r="L10" s="6">
        <v>1.6</v>
      </c>
      <c r="M10" s="6">
        <v>2</v>
      </c>
      <c r="N10" s="6">
        <v>4</v>
      </c>
      <c r="O10" s="6">
        <v>8</v>
      </c>
      <c r="P10" s="61" t="s">
        <v>144</v>
      </c>
      <c r="Q10" s="55" t="s">
        <v>141</v>
      </c>
      <c r="R10" s="55" t="s">
        <v>139</v>
      </c>
      <c r="S10" s="55">
        <v>8</v>
      </c>
      <c r="T10" s="55" t="s">
        <v>161</v>
      </c>
      <c r="U10" s="55" t="s">
        <v>158</v>
      </c>
      <c r="V10" s="66">
        <v>0.21</v>
      </c>
      <c r="W10" s="55" t="s">
        <v>158</v>
      </c>
      <c r="X10" s="66">
        <v>0.14000000000000001</v>
      </c>
      <c r="Y10" s="66">
        <v>0.35</v>
      </c>
      <c r="Z10" s="66">
        <v>0.32</v>
      </c>
      <c r="AA10" s="53" t="s">
        <v>173</v>
      </c>
      <c r="AB10" s="55" t="s">
        <v>162</v>
      </c>
      <c r="AC10" s="53" t="s">
        <v>158</v>
      </c>
      <c r="AD10" s="53" t="s">
        <v>158</v>
      </c>
      <c r="AE10" s="53" t="s">
        <v>158</v>
      </c>
      <c r="AF10" s="53" t="s">
        <v>158</v>
      </c>
      <c r="AG10" s="55" t="s">
        <v>163</v>
      </c>
      <c r="AH10" s="53" t="s">
        <v>158</v>
      </c>
      <c r="AI10" s="53" t="s">
        <v>158</v>
      </c>
      <c r="AJ10" s="53" t="s">
        <v>162</v>
      </c>
      <c r="AK10" s="53" t="s">
        <v>158</v>
      </c>
      <c r="AL10" s="53" t="s">
        <v>158</v>
      </c>
      <c r="AM10" s="53" t="s">
        <v>172</v>
      </c>
      <c r="AN10" s="55" t="s">
        <v>158</v>
      </c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</row>
    <row r="11" spans="1:80" ht="19.5" customHeight="1" x14ac:dyDescent="0.3">
      <c r="A11" s="29">
        <v>10466</v>
      </c>
      <c r="B11" s="55" t="s">
        <v>158</v>
      </c>
      <c r="C11" s="55" t="s">
        <v>158</v>
      </c>
      <c r="D11" s="55" t="s">
        <v>158</v>
      </c>
      <c r="E11" s="55" t="s">
        <v>137</v>
      </c>
      <c r="F11" s="56" t="s">
        <v>125</v>
      </c>
      <c r="G11" s="55" t="s">
        <v>154</v>
      </c>
      <c r="H11" s="53" t="s">
        <v>9</v>
      </c>
      <c r="I11" s="56" t="s">
        <v>128</v>
      </c>
      <c r="J11" s="55" t="s">
        <v>131</v>
      </c>
      <c r="K11" s="6">
        <v>2009</v>
      </c>
      <c r="L11" s="6">
        <v>1.6</v>
      </c>
      <c r="M11" s="6">
        <v>2</v>
      </c>
      <c r="N11" s="6">
        <v>4</v>
      </c>
      <c r="O11" s="6">
        <v>8</v>
      </c>
      <c r="P11" s="61" t="s">
        <v>144</v>
      </c>
      <c r="Q11" s="55" t="s">
        <v>141</v>
      </c>
      <c r="R11" s="55" t="s">
        <v>139</v>
      </c>
      <c r="S11" s="55">
        <v>8</v>
      </c>
      <c r="T11" s="55" t="s">
        <v>161</v>
      </c>
      <c r="U11" s="55" t="s">
        <v>158</v>
      </c>
      <c r="V11" s="66">
        <v>0.45</v>
      </c>
      <c r="W11" s="55" t="s">
        <v>158</v>
      </c>
      <c r="X11" s="66">
        <v>0.15</v>
      </c>
      <c r="Y11" s="66">
        <v>0.42</v>
      </c>
      <c r="Z11" s="66">
        <v>0.41</v>
      </c>
      <c r="AA11" s="53" t="s">
        <v>173</v>
      </c>
      <c r="AB11" s="75" t="s">
        <v>183</v>
      </c>
      <c r="AC11" s="55" t="s">
        <v>162</v>
      </c>
      <c r="AD11" s="55" t="s">
        <v>162</v>
      </c>
      <c r="AE11" s="55" t="s">
        <v>162</v>
      </c>
      <c r="AF11" s="55" t="s">
        <v>162</v>
      </c>
      <c r="AG11" s="55" t="s">
        <v>180</v>
      </c>
      <c r="AH11" s="55" t="s">
        <v>162</v>
      </c>
      <c r="AI11" s="55" t="s">
        <v>162</v>
      </c>
      <c r="AJ11" s="53" t="s">
        <v>171</v>
      </c>
      <c r="AK11" s="53" t="s">
        <v>162</v>
      </c>
      <c r="AL11" s="53" t="s">
        <v>158</v>
      </c>
      <c r="AM11" s="53" t="s">
        <v>158</v>
      </c>
      <c r="AN11" s="55" t="s">
        <v>181</v>
      </c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</row>
    <row r="12" spans="1:80" ht="19.5" customHeight="1" x14ac:dyDescent="0.3">
      <c r="A12" s="29">
        <v>10466</v>
      </c>
      <c r="B12" s="55" t="s">
        <v>158</v>
      </c>
      <c r="C12" s="55" t="s">
        <v>158</v>
      </c>
      <c r="D12" s="55" t="s">
        <v>158</v>
      </c>
      <c r="E12" s="55" t="s">
        <v>137</v>
      </c>
      <c r="F12" s="56" t="s">
        <v>126</v>
      </c>
      <c r="G12" s="55" t="s">
        <v>154</v>
      </c>
      <c r="H12" s="53" t="s">
        <v>9</v>
      </c>
      <c r="I12" s="56" t="s">
        <v>129</v>
      </c>
      <c r="J12" s="55" t="s">
        <v>131</v>
      </c>
      <c r="K12" s="6">
        <v>2009</v>
      </c>
      <c r="L12" s="6">
        <v>1.6</v>
      </c>
      <c r="M12" s="6">
        <v>2</v>
      </c>
      <c r="N12" s="6">
        <v>4</v>
      </c>
      <c r="O12" s="6">
        <v>8</v>
      </c>
      <c r="P12" s="61" t="s">
        <v>144</v>
      </c>
      <c r="Q12" s="55" t="s">
        <v>141</v>
      </c>
      <c r="R12" s="55" t="s">
        <v>139</v>
      </c>
      <c r="S12" s="55">
        <v>8</v>
      </c>
      <c r="T12" s="55" t="s">
        <v>161</v>
      </c>
      <c r="U12" s="55" t="s">
        <v>158</v>
      </c>
      <c r="V12" s="66">
        <v>0.32</v>
      </c>
      <c r="W12" s="55" t="s">
        <v>158</v>
      </c>
      <c r="X12" s="66">
        <v>7.0000000000000007E-2</v>
      </c>
      <c r="Y12" s="66">
        <v>0.45</v>
      </c>
      <c r="Z12" s="66">
        <v>0.45</v>
      </c>
      <c r="AA12" s="53" t="s">
        <v>173</v>
      </c>
      <c r="AB12" s="74"/>
      <c r="AC12" s="55" t="s">
        <v>158</v>
      </c>
      <c r="AD12" s="55" t="s">
        <v>158</v>
      </c>
      <c r="AE12" s="55" t="s">
        <v>158</v>
      </c>
      <c r="AF12" s="55" t="s">
        <v>158</v>
      </c>
      <c r="AG12" s="55" t="s">
        <v>179</v>
      </c>
      <c r="AH12" s="55" t="s">
        <v>158</v>
      </c>
      <c r="AI12" s="55" t="s">
        <v>158</v>
      </c>
      <c r="AJ12" s="53" t="s">
        <v>171</v>
      </c>
      <c r="AK12" s="53" t="s">
        <v>158</v>
      </c>
      <c r="AL12" s="53" t="s">
        <v>162</v>
      </c>
      <c r="AM12" s="53" t="s">
        <v>158</v>
      </c>
      <c r="AN12" s="55" t="s">
        <v>162</v>
      </c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</row>
    <row r="13" spans="1:80" x14ac:dyDescent="0.3">
      <c r="AJ13" s="1"/>
      <c r="AK13" s="1"/>
      <c r="AL13" s="1"/>
      <c r="AM13" s="1"/>
    </row>
    <row r="14" spans="1:80" x14ac:dyDescent="0.3">
      <c r="AJ14" s="1"/>
      <c r="AK14" s="1"/>
      <c r="AL14" s="1"/>
      <c r="AM14" s="1"/>
    </row>
  </sheetData>
  <mergeCells count="11">
    <mergeCell ref="AN3:AN6"/>
    <mergeCell ref="AB11:AB12"/>
    <mergeCell ref="AO1:AR1"/>
    <mergeCell ref="AS1:AV1"/>
    <mergeCell ref="BQ1:BV1"/>
    <mergeCell ref="BM1:BP1"/>
    <mergeCell ref="L1:P1"/>
    <mergeCell ref="AW1:AZ1"/>
    <mergeCell ref="BA1:BD1"/>
    <mergeCell ref="BE1:BH1"/>
    <mergeCell ref="BI1:BL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53"/>
  <sheetViews>
    <sheetView tabSelected="1" zoomScale="80" zoomScaleNormal="80" workbookViewId="0">
      <selection activeCell="H53" sqref="H53"/>
    </sheetView>
  </sheetViews>
  <sheetFormatPr defaultColWidth="8.75" defaultRowHeight="13.5" x14ac:dyDescent="0.3"/>
  <cols>
    <col min="1" max="1" width="5.75" style="2" customWidth="1"/>
    <col min="2" max="2" width="4.75" style="2" customWidth="1"/>
    <col min="3" max="3" width="4.875" style="9" customWidth="1"/>
    <col min="4" max="4" width="6.625" style="2" customWidth="1"/>
    <col min="5" max="5" width="13.75" style="2" bestFit="1" customWidth="1"/>
    <col min="6" max="6" width="5.25" style="4" customWidth="1"/>
    <col min="7" max="7" width="5.375" style="2" customWidth="1"/>
    <col min="8" max="8" width="14.25" style="4" customWidth="1"/>
    <col min="9" max="9" width="5.375" style="9" customWidth="1"/>
    <col min="10" max="10" width="5.375" style="2" customWidth="1"/>
    <col min="11" max="11" width="7.75" style="2" customWidth="1"/>
    <col min="12" max="12" width="4.75" style="2" customWidth="1"/>
    <col min="13" max="13" width="7.625" style="2" customWidth="1"/>
    <col min="14" max="14" width="9.5" style="2" customWidth="1"/>
    <col min="15" max="15" width="8.375" style="9" customWidth="1"/>
    <col min="16" max="16" width="8.875" style="2" customWidth="1"/>
    <col min="17" max="17" width="7.375" style="9" customWidth="1"/>
    <col min="18" max="18" width="11.375" style="4" customWidth="1"/>
    <col min="19" max="19" width="24.75" style="4" customWidth="1"/>
    <col min="20" max="20" width="9.375" style="9" customWidth="1"/>
    <col min="21" max="21" width="8.625" style="9" customWidth="1"/>
    <col min="22" max="22" width="8.5" style="4" customWidth="1"/>
    <col min="23" max="23" width="6.75" style="2" customWidth="1"/>
    <col min="24" max="24" width="8.125" style="3" customWidth="1"/>
    <col min="25" max="25" width="10.875" style="2" customWidth="1"/>
    <col min="26" max="26" width="6.75" style="9" customWidth="1"/>
    <col min="27" max="27" width="9.75" style="2" customWidth="1"/>
    <col min="28" max="28" width="6.75" style="9" customWidth="1"/>
    <col min="29" max="29" width="8.625" style="2" customWidth="1"/>
    <col min="30" max="30" width="6.75" style="2" customWidth="1"/>
    <col min="31" max="31" width="9.625" style="2" customWidth="1"/>
    <col min="32" max="32" width="8.75" style="3" customWidth="1"/>
    <col min="33" max="33" width="9.875" style="9" customWidth="1"/>
    <col min="34" max="34" width="10.625" style="2" customWidth="1"/>
    <col min="35" max="36" width="6.625" style="8" customWidth="1"/>
    <col min="37" max="37" width="8.625" style="9" customWidth="1"/>
    <col min="38" max="38" width="15.25" style="9" customWidth="1"/>
    <col min="39" max="39" width="12.875" style="9" customWidth="1"/>
    <col min="40" max="40" width="11.5" style="9" customWidth="1"/>
    <col min="41" max="41" width="8.75" style="9" customWidth="1"/>
    <col min="42" max="42" width="11.625" style="9" customWidth="1"/>
    <col min="43" max="43" width="19.125" style="2" customWidth="1"/>
    <col min="44" max="44" width="11.5" style="2" bestFit="1" customWidth="1"/>
    <col min="45" max="45" width="7.5" style="2" bestFit="1" customWidth="1"/>
    <col min="46" max="46" width="8.75" style="2"/>
    <col min="47" max="47" width="13.75" style="2" bestFit="1" customWidth="1"/>
    <col min="48" max="48" width="10" style="2" customWidth="1"/>
    <col min="49" max="49" width="11.875" style="2" customWidth="1"/>
    <col min="50" max="50" width="8.25" style="2" bestFit="1" customWidth="1"/>
    <col min="51" max="51" width="9.125" style="2" customWidth="1"/>
    <col min="52" max="16384" width="8.75" style="2"/>
  </cols>
  <sheetData>
    <row r="1" spans="1:53" x14ac:dyDescent="0.3">
      <c r="H1" s="3">
        <f>SUBTOTAL(3,H3:H3)</f>
        <v>0</v>
      </c>
      <c r="L1" s="18">
        <f>SUBTOTAL(9,L3:L3)</f>
        <v>0</v>
      </c>
      <c r="M1" s="8"/>
      <c r="N1" s="18">
        <f>SUBTOTAL(9,N3:N3)</f>
        <v>0</v>
      </c>
      <c r="O1" s="18">
        <f>SUBTOTAL(9,O3:O3)</f>
        <v>0</v>
      </c>
      <c r="S1" s="3">
        <f>SUBTOTAL(3,S3:S3)</f>
        <v>0</v>
      </c>
      <c r="W1" s="8">
        <f>SUBTOTAL(9,W3:W3)</f>
        <v>6</v>
      </c>
      <c r="X1" s="49">
        <f>SUBTOTAL(9,X3:X3)</f>
        <v>91</v>
      </c>
      <c r="Y1" s="8">
        <f>SUBTOTAL(9,Y3:Y3)</f>
        <v>225222.25</v>
      </c>
      <c r="Z1" s="8">
        <f>SUBTOTAL(1,Z3:Z3)</f>
        <v>99</v>
      </c>
      <c r="AA1" s="8">
        <f>SUBTOTAL(9,AA3:AA3)</f>
        <v>222970.0275</v>
      </c>
      <c r="AC1" s="8">
        <f>SUBTOTAL(1,AC3:AC3)</f>
        <v>99</v>
      </c>
      <c r="AH1" s="8">
        <f>SUBTOTAL(9,AH3:AH3)</f>
        <v>112611.125</v>
      </c>
      <c r="AI1" s="8">
        <f>SUBTOTAL(9,AI3:AI3)</f>
        <v>91</v>
      </c>
      <c r="AJ1" s="8">
        <f>SUBTOTAL(9,AJ3:AJ3)</f>
        <v>80</v>
      </c>
      <c r="AK1" s="9">
        <f>SUBTOTAL(3,AK3:AK3)</f>
        <v>1</v>
      </c>
      <c r="AL1" s="34" t="s">
        <v>47</v>
      </c>
      <c r="AO1" s="34" t="s">
        <v>48</v>
      </c>
      <c r="AR1" s="8">
        <f>SUBTOTAL(9,AR3:AR3)</f>
        <v>539489.35973789997</v>
      </c>
      <c r="AS1" s="50">
        <f>SUBTOTAL(9,AS3:AS3)</f>
        <v>2.4</v>
      </c>
      <c r="AT1" s="8">
        <f>SUBTOTAL(9,AT3:AT3)</f>
        <v>0</v>
      </c>
      <c r="AU1" s="36">
        <f>SUBTOTAL(9,AU3:AU3)</f>
        <v>48</v>
      </c>
      <c r="AV1" s="36"/>
      <c r="AW1" s="36" t="s">
        <v>81</v>
      </c>
      <c r="AX1" s="36" t="s">
        <v>80</v>
      </c>
      <c r="AY1" s="51">
        <v>0.7</v>
      </c>
      <c r="BA1" s="8"/>
    </row>
    <row r="2" spans="1:53" s="5" customFormat="1" ht="40.5" x14ac:dyDescent="0.3">
      <c r="A2" s="10" t="s">
        <v>13</v>
      </c>
      <c r="B2" s="10" t="s">
        <v>14</v>
      </c>
      <c r="C2" s="10" t="s">
        <v>16</v>
      </c>
      <c r="D2" s="10" t="s">
        <v>17</v>
      </c>
      <c r="E2" s="11" t="s">
        <v>0</v>
      </c>
      <c r="F2" s="11" t="s">
        <v>15</v>
      </c>
      <c r="G2" s="11" t="s">
        <v>29</v>
      </c>
      <c r="H2" s="12" t="s">
        <v>1</v>
      </c>
      <c r="I2" s="13" t="s">
        <v>28</v>
      </c>
      <c r="J2" s="14" t="s">
        <v>30</v>
      </c>
      <c r="K2" s="13" t="s">
        <v>27</v>
      </c>
      <c r="L2" s="13" t="s">
        <v>26</v>
      </c>
      <c r="M2" s="13" t="s">
        <v>37</v>
      </c>
      <c r="N2" s="13" t="s">
        <v>36</v>
      </c>
      <c r="O2" s="13" t="s">
        <v>19</v>
      </c>
      <c r="P2" s="14" t="s">
        <v>2</v>
      </c>
      <c r="Q2" s="15" t="s">
        <v>3</v>
      </c>
      <c r="R2" s="26" t="s">
        <v>31</v>
      </c>
      <c r="S2" s="15" t="s">
        <v>4</v>
      </c>
      <c r="T2" s="15" t="s">
        <v>5</v>
      </c>
      <c r="U2" s="15" t="s">
        <v>41</v>
      </c>
      <c r="V2" s="16" t="s">
        <v>23</v>
      </c>
      <c r="W2" s="16" t="s">
        <v>20</v>
      </c>
      <c r="X2" s="16" t="s">
        <v>38</v>
      </c>
      <c r="Y2" s="17" t="s">
        <v>6</v>
      </c>
      <c r="Z2" s="17" t="s">
        <v>54</v>
      </c>
      <c r="AA2" s="17" t="s">
        <v>39</v>
      </c>
      <c r="AB2" s="17" t="s">
        <v>25</v>
      </c>
      <c r="AC2" s="17" t="s">
        <v>55</v>
      </c>
      <c r="AD2" s="17" t="s">
        <v>24</v>
      </c>
      <c r="AE2" s="16" t="s">
        <v>22</v>
      </c>
      <c r="AF2" s="17" t="s">
        <v>21</v>
      </c>
      <c r="AG2" s="16" t="s">
        <v>32</v>
      </c>
      <c r="AH2" s="17" t="s">
        <v>40</v>
      </c>
      <c r="AI2" s="17" t="s">
        <v>34</v>
      </c>
      <c r="AJ2" s="17" t="s">
        <v>33</v>
      </c>
      <c r="AK2" s="15" t="s">
        <v>35</v>
      </c>
      <c r="AL2" s="15" t="s">
        <v>43</v>
      </c>
      <c r="AM2" s="15" t="s">
        <v>44</v>
      </c>
      <c r="AN2" s="15" t="s">
        <v>45</v>
      </c>
      <c r="AO2" s="15" t="s">
        <v>46</v>
      </c>
      <c r="AP2" s="16" t="s">
        <v>42</v>
      </c>
      <c r="AQ2" s="45" t="s">
        <v>35</v>
      </c>
      <c r="AR2" s="17" t="s">
        <v>76</v>
      </c>
      <c r="AS2" s="17" t="s">
        <v>77</v>
      </c>
      <c r="AT2" s="17" t="s">
        <v>79</v>
      </c>
      <c r="AU2" s="17" t="s">
        <v>84</v>
      </c>
      <c r="AV2" s="17" t="s">
        <v>85</v>
      </c>
      <c r="AW2" s="17" t="s">
        <v>83</v>
      </c>
      <c r="AX2" s="17" t="s">
        <v>77</v>
      </c>
      <c r="AY2" s="17" t="s">
        <v>84</v>
      </c>
      <c r="BA2" s="37"/>
    </row>
    <row r="3" spans="1:53" ht="16.5" customHeight="1" x14ac:dyDescent="0.3">
      <c r="A3" s="29">
        <v>10466</v>
      </c>
      <c r="B3" s="19">
        <v>8</v>
      </c>
      <c r="C3" s="19" t="s">
        <v>50</v>
      </c>
      <c r="D3" s="19"/>
      <c r="E3" s="19"/>
      <c r="F3" s="21" t="s">
        <v>7</v>
      </c>
      <c r="G3" s="19" t="s">
        <v>7</v>
      </c>
      <c r="H3" s="21"/>
      <c r="I3" s="19"/>
      <c r="J3" s="23">
        <v>2007</v>
      </c>
      <c r="K3" s="19"/>
      <c r="L3" s="19"/>
      <c r="M3" s="19"/>
      <c r="N3" s="19"/>
      <c r="O3" s="20"/>
      <c r="P3" s="24" t="s">
        <v>8</v>
      </c>
      <c r="Q3" s="19" t="s">
        <v>10</v>
      </c>
      <c r="R3" s="35" t="s">
        <v>52</v>
      </c>
      <c r="S3" s="21"/>
      <c r="T3" s="19" t="s">
        <v>9</v>
      </c>
      <c r="U3" s="19" t="s">
        <v>49</v>
      </c>
      <c r="V3" s="21" t="s">
        <v>11</v>
      </c>
      <c r="W3" s="19">
        <v>6</v>
      </c>
      <c r="X3" s="20">
        <v>91</v>
      </c>
      <c r="Y3" s="22">
        <v>225222.25</v>
      </c>
      <c r="Z3" s="19">
        <v>99</v>
      </c>
      <c r="AA3" s="22">
        <f>Y3*Z3/100</f>
        <v>222970.0275</v>
      </c>
      <c r="AB3" s="19">
        <v>50</v>
      </c>
      <c r="AC3" s="22">
        <v>99</v>
      </c>
      <c r="AD3" s="22">
        <v>87</v>
      </c>
      <c r="AE3" s="19" t="s">
        <v>51</v>
      </c>
      <c r="AF3" s="25">
        <v>880</v>
      </c>
      <c r="AG3" s="19" t="s">
        <v>12</v>
      </c>
      <c r="AH3" s="22">
        <f>Y3*AB3/100</f>
        <v>112611.125</v>
      </c>
      <c r="AI3" s="28">
        <f>ROUNDUP(X3*AC3/100,0)</f>
        <v>91</v>
      </c>
      <c r="AJ3" s="28">
        <f>ROUNDUP(X3*AD3/100,0)</f>
        <v>80</v>
      </c>
      <c r="AK3" s="30" t="s">
        <v>18</v>
      </c>
      <c r="AL3" s="31" t="s">
        <v>53</v>
      </c>
      <c r="AM3" s="32"/>
      <c r="AN3" s="32"/>
      <c r="AO3" s="32"/>
      <c r="AP3" s="33" t="s">
        <v>50</v>
      </c>
      <c r="AQ3" s="46"/>
      <c r="AR3" s="7">
        <f>AA3*$F$30</f>
        <v>539489.35973789997</v>
      </c>
      <c r="AS3" s="47">
        <f>ROUND(IF(F3="UNIX",AR3/$H$40,IF(F3="NT및 기타서버",AR3/$H$43,0)),1)</f>
        <v>2.4</v>
      </c>
      <c r="AT3" s="6"/>
      <c r="AU3" s="48">
        <f>ROUND(IF(F3="UNIX", AS3*AC3/100*$F$36, IF(F3="NT및 기타서버", AS3*AC3/100*$F$37, -1)),0)</f>
        <v>48</v>
      </c>
      <c r="AV3" s="48" t="s">
        <v>94</v>
      </c>
      <c r="AW3" s="48" t="s">
        <v>82</v>
      </c>
      <c r="AX3" s="47">
        <f>AS3*AY1</f>
        <v>1.68</v>
      </c>
      <c r="AY3" s="48">
        <f>AU3*AY1</f>
        <v>33.599999999999994</v>
      </c>
    </row>
    <row r="4" spans="1:53" x14ac:dyDescent="0.3">
      <c r="AL4" s="1"/>
      <c r="AM4" s="1"/>
      <c r="AN4" s="1"/>
      <c r="AO4" s="1"/>
    </row>
    <row r="5" spans="1:53" x14ac:dyDescent="0.3">
      <c r="AL5" s="1"/>
      <c r="AM5" s="1"/>
      <c r="AN5" s="1"/>
      <c r="AO5" s="1"/>
    </row>
    <row r="6" spans="1:53" x14ac:dyDescent="0.3">
      <c r="AL6" s="1"/>
      <c r="AM6" s="1"/>
      <c r="AN6" s="1"/>
      <c r="AO6" s="1"/>
    </row>
    <row r="7" spans="1:53" x14ac:dyDescent="0.3">
      <c r="AL7" s="1"/>
      <c r="AM7" s="1"/>
      <c r="AN7" s="1"/>
      <c r="AO7" s="1"/>
    </row>
    <row r="8" spans="1:53" x14ac:dyDescent="0.3">
      <c r="AL8" s="1"/>
      <c r="AM8" s="1"/>
      <c r="AN8" s="1"/>
      <c r="AO8" s="1"/>
    </row>
    <row r="9" spans="1:53" x14ac:dyDescent="0.3">
      <c r="AL9" s="1"/>
      <c r="AM9" s="1"/>
      <c r="AN9" s="1"/>
      <c r="AO9" s="1"/>
    </row>
    <row r="10" spans="1:53" x14ac:dyDescent="0.3">
      <c r="AL10" s="1"/>
      <c r="AM10" s="1"/>
      <c r="AN10" s="1"/>
      <c r="AO10" s="1"/>
    </row>
    <row r="11" spans="1:53" x14ac:dyDescent="0.3">
      <c r="AL11" s="1"/>
      <c r="AM11" s="1"/>
      <c r="AN11" s="1"/>
      <c r="AO11" s="1"/>
    </row>
    <row r="12" spans="1:53" x14ac:dyDescent="0.3">
      <c r="AL12" s="1"/>
      <c r="AM12" s="1"/>
      <c r="AN12" s="1"/>
      <c r="AO12" s="1"/>
    </row>
    <row r="13" spans="1:53" x14ac:dyDescent="0.3">
      <c r="AL13" s="1"/>
      <c r="AM13" s="1"/>
      <c r="AN13" s="1"/>
      <c r="AO13" s="1"/>
    </row>
    <row r="14" spans="1:53" x14ac:dyDescent="0.3">
      <c r="AL14" s="1"/>
      <c r="AM14" s="1"/>
      <c r="AN14" s="1"/>
      <c r="AO14" s="1"/>
    </row>
    <row r="15" spans="1:53" x14ac:dyDescent="0.3">
      <c r="AL15" s="1"/>
      <c r="AM15" s="1"/>
      <c r="AN15" s="1"/>
      <c r="AO15" s="1"/>
    </row>
    <row r="16" spans="1:53" x14ac:dyDescent="0.3">
      <c r="AL16" s="1"/>
      <c r="AM16" s="1"/>
      <c r="AN16" s="1"/>
      <c r="AO16" s="1"/>
    </row>
    <row r="17" spans="1:41" x14ac:dyDescent="0.3">
      <c r="AL17" s="1"/>
      <c r="AM17" s="1"/>
      <c r="AN17" s="1"/>
      <c r="AO17" s="1"/>
    </row>
    <row r="18" spans="1:41" x14ac:dyDescent="0.3">
      <c r="AL18" s="1"/>
      <c r="AM18" s="1"/>
      <c r="AN18" s="1"/>
      <c r="AO18" s="1"/>
    </row>
    <row r="19" spans="1:41" x14ac:dyDescent="0.3">
      <c r="AL19" s="1"/>
      <c r="AM19" s="1"/>
      <c r="AN19" s="1"/>
      <c r="AO19" s="1"/>
    </row>
    <row r="20" spans="1:41" x14ac:dyDescent="0.3">
      <c r="AL20" s="1"/>
      <c r="AM20" s="1"/>
      <c r="AN20" s="1"/>
      <c r="AO20" s="1"/>
    </row>
    <row r="21" spans="1:41" x14ac:dyDescent="0.3">
      <c r="AL21" s="1"/>
      <c r="AM21" s="1"/>
      <c r="AN21" s="1"/>
      <c r="AO21" s="1"/>
    </row>
    <row r="22" spans="1:41" x14ac:dyDescent="0.3">
      <c r="AL22" s="1"/>
      <c r="AM22" s="1"/>
      <c r="AN22" s="1"/>
      <c r="AO22" s="1"/>
    </row>
    <row r="23" spans="1:41" x14ac:dyDescent="0.3">
      <c r="AL23" s="1"/>
      <c r="AM23" s="1"/>
      <c r="AN23" s="1"/>
      <c r="AO23" s="1"/>
    </row>
    <row r="24" spans="1:41" x14ac:dyDescent="0.3">
      <c r="AL24" s="1"/>
      <c r="AM24" s="1"/>
      <c r="AN24" s="1"/>
      <c r="AO24" s="1"/>
    </row>
    <row r="25" spans="1:41" x14ac:dyDescent="0.3">
      <c r="A25" s="2" t="s">
        <v>69</v>
      </c>
      <c r="AL25" s="1"/>
      <c r="AM25" s="1"/>
      <c r="AN25" s="1"/>
      <c r="AO25" s="1"/>
    </row>
    <row r="26" spans="1:41" x14ac:dyDescent="0.3">
      <c r="A26" s="2" t="s">
        <v>56</v>
      </c>
      <c r="D26" s="2" t="s">
        <v>57</v>
      </c>
      <c r="F26" s="4">
        <v>1.41</v>
      </c>
      <c r="G26" s="2" t="s">
        <v>60</v>
      </c>
      <c r="AL26" s="1"/>
      <c r="AM26" s="1"/>
      <c r="AN26" s="1"/>
      <c r="AO26" s="1"/>
    </row>
    <row r="27" spans="1:41" x14ac:dyDescent="0.3">
      <c r="A27" s="2" t="s">
        <v>58</v>
      </c>
      <c r="D27" s="2" t="s">
        <v>57</v>
      </c>
      <c r="F27" s="4">
        <v>1.1000000000000001</v>
      </c>
      <c r="AL27" s="1"/>
      <c r="AM27" s="1"/>
      <c r="AN27" s="1"/>
      <c r="AO27" s="1"/>
    </row>
    <row r="28" spans="1:41" x14ac:dyDescent="0.3">
      <c r="A28" s="2" t="s">
        <v>59</v>
      </c>
      <c r="D28" s="2" t="s">
        <v>57</v>
      </c>
      <c r="F28" s="4">
        <v>1.2</v>
      </c>
    </row>
    <row r="29" spans="1:41" x14ac:dyDescent="0.3">
      <c r="A29" s="2" t="s">
        <v>61</v>
      </c>
      <c r="D29" s="2" t="s">
        <v>57</v>
      </c>
      <c r="F29" s="4">
        <v>1.3</v>
      </c>
    </row>
    <row r="30" spans="1:41" x14ac:dyDescent="0.3">
      <c r="A30" s="41" t="s">
        <v>75</v>
      </c>
      <c r="B30" s="41"/>
      <c r="C30" s="42"/>
      <c r="D30" s="41" t="s">
        <v>57</v>
      </c>
      <c r="F30" s="43">
        <f>F26*F27*F28*F29</f>
        <v>2.4195599999999997</v>
      </c>
    </row>
    <row r="31" spans="1:41" x14ac:dyDescent="0.3">
      <c r="A31" s="2" t="s">
        <v>70</v>
      </c>
    </row>
    <row r="32" spans="1:41" x14ac:dyDescent="0.3">
      <c r="A32" s="2" t="s">
        <v>71</v>
      </c>
      <c r="E32" s="2" t="s">
        <v>57</v>
      </c>
      <c r="F32" s="4">
        <v>12</v>
      </c>
    </row>
    <row r="33" spans="1:25" x14ac:dyDescent="0.3">
      <c r="A33" s="2" t="s">
        <v>72</v>
      </c>
      <c r="E33" s="2" t="s">
        <v>57</v>
      </c>
      <c r="F33" s="4">
        <v>4</v>
      </c>
    </row>
    <row r="34" spans="1:25" x14ac:dyDescent="0.3">
      <c r="A34" s="2" t="s">
        <v>62</v>
      </c>
      <c r="E34" s="2" t="s">
        <v>57</v>
      </c>
      <c r="F34" s="4">
        <v>1.3</v>
      </c>
    </row>
    <row r="35" spans="1:25" x14ac:dyDescent="0.3">
      <c r="A35" s="2" t="s">
        <v>61</v>
      </c>
      <c r="E35" s="2" t="s">
        <v>57</v>
      </c>
      <c r="F35" s="4">
        <v>1.3</v>
      </c>
    </row>
    <row r="36" spans="1:25" x14ac:dyDescent="0.3">
      <c r="A36" s="41" t="s">
        <v>73</v>
      </c>
      <c r="B36" s="41"/>
      <c r="C36" s="42"/>
      <c r="D36" s="41"/>
      <c r="F36" s="43">
        <f>F32*F34*F35</f>
        <v>20.28</v>
      </c>
    </row>
    <row r="37" spans="1:25" x14ac:dyDescent="0.3">
      <c r="A37" s="41" t="s">
        <v>74</v>
      </c>
      <c r="B37" s="41"/>
      <c r="C37" s="42"/>
      <c r="D37" s="41"/>
      <c r="F37" s="43">
        <f>F34*F35</f>
        <v>1.6900000000000002</v>
      </c>
    </row>
    <row r="38" spans="1:25" x14ac:dyDescent="0.3">
      <c r="A38" s="2" t="s">
        <v>63</v>
      </c>
      <c r="Y38" s="27"/>
    </row>
    <row r="39" spans="1:25" x14ac:dyDescent="0.3">
      <c r="A39" s="2" t="s">
        <v>64</v>
      </c>
      <c r="D39" s="2" t="s">
        <v>65</v>
      </c>
      <c r="E39" s="8">
        <v>17730872</v>
      </c>
      <c r="H39" s="40">
        <v>17730872</v>
      </c>
    </row>
    <row r="40" spans="1:25" x14ac:dyDescent="0.3">
      <c r="A40" s="41" t="s">
        <v>66</v>
      </c>
      <c r="B40" s="41"/>
      <c r="C40" s="42"/>
      <c r="D40" s="41" t="s">
        <v>57</v>
      </c>
      <c r="E40" s="39">
        <f>E39/80</f>
        <v>221635.9</v>
      </c>
      <c r="F40" s="43"/>
      <c r="G40" s="41"/>
      <c r="H40" s="44">
        <f>H39/80</f>
        <v>221635.9</v>
      </c>
    </row>
    <row r="41" spans="1:25" x14ac:dyDescent="0.3">
      <c r="A41" s="2" t="s">
        <v>67</v>
      </c>
      <c r="H41" s="40"/>
    </row>
    <row r="42" spans="1:25" x14ac:dyDescent="0.3">
      <c r="A42" s="2" t="s">
        <v>68</v>
      </c>
      <c r="G42" s="2" t="s">
        <v>57</v>
      </c>
      <c r="H42" s="40">
        <v>2784212</v>
      </c>
      <c r="S42" s="38">
        <f>H42*3</f>
        <v>8352636</v>
      </c>
    </row>
    <row r="43" spans="1:25" x14ac:dyDescent="0.3">
      <c r="A43" s="41" t="s">
        <v>66</v>
      </c>
      <c r="B43" s="41"/>
      <c r="C43" s="42"/>
      <c r="D43" s="41"/>
      <c r="E43" s="39">
        <f>H42/24</f>
        <v>116008.83333333333</v>
      </c>
      <c r="F43" s="43"/>
      <c r="G43" s="41"/>
      <c r="H43" s="44">
        <f>H42/24</f>
        <v>116008.83333333333</v>
      </c>
    </row>
    <row r="44" spans="1:25" x14ac:dyDescent="0.3">
      <c r="A44" s="2" t="s">
        <v>78</v>
      </c>
      <c r="H44" s="40">
        <f>H43/4</f>
        <v>29002.208333333332</v>
      </c>
    </row>
    <row r="46" spans="1:25" x14ac:dyDescent="0.3">
      <c r="H46" s="52">
        <f>H42*3</f>
        <v>8352636</v>
      </c>
    </row>
    <row r="47" spans="1:25" x14ac:dyDescent="0.3">
      <c r="H47" s="4">
        <f>384*3</f>
        <v>1152</v>
      </c>
    </row>
    <row r="49" spans="1:6" x14ac:dyDescent="0.3">
      <c r="A49" s="2" t="s">
        <v>86</v>
      </c>
      <c r="C49" s="2"/>
      <c r="F49" s="2"/>
    </row>
    <row r="50" spans="1:6" x14ac:dyDescent="0.3">
      <c r="B50" s="2" t="s">
        <v>91</v>
      </c>
      <c r="C50" s="2"/>
      <c r="D50" s="2" t="s">
        <v>87</v>
      </c>
      <c r="F50" s="2"/>
    </row>
    <row r="51" spans="1:6" x14ac:dyDescent="0.3">
      <c r="B51" s="2" t="s">
        <v>92</v>
      </c>
      <c r="C51" s="2"/>
      <c r="D51" s="2" t="s">
        <v>88</v>
      </c>
      <c r="F51" s="2"/>
    </row>
    <row r="52" spans="1:6" x14ac:dyDescent="0.3">
      <c r="B52" s="2" t="s">
        <v>91</v>
      </c>
      <c r="C52" s="2"/>
      <c r="D52" s="2" t="s">
        <v>89</v>
      </c>
      <c r="F52" s="2"/>
    </row>
    <row r="53" spans="1:6" x14ac:dyDescent="0.3">
      <c r="B53" s="2" t="s">
        <v>93</v>
      </c>
      <c r="C53" s="2"/>
      <c r="D53" s="2" t="s">
        <v>90</v>
      </c>
      <c r="F53" s="2"/>
    </row>
  </sheetData>
  <autoFilter ref="A2:AU3" xr:uid="{00000000-0009-0000-0000-000001000000}"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시스템 관련 정보(기입필요)</vt:lpstr>
      <vt:lpstr>하드웨어관련정보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NT910S5J</dc:creator>
  <cp:lastModifiedBy>Ji-Woong Choi</cp:lastModifiedBy>
  <cp:lastPrinted>2015-10-12T00:57:07Z</cp:lastPrinted>
  <dcterms:created xsi:type="dcterms:W3CDTF">2015-09-07T06:37:11Z</dcterms:created>
  <dcterms:modified xsi:type="dcterms:W3CDTF">2017-11-13T04:06:23Z</dcterms:modified>
</cp:coreProperties>
</file>