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16년노후서버교체\020-아키텍처정의서\JBoss\00. 미들웨어 설계\"/>
    </mc:Choice>
  </mc:AlternateContent>
  <bookViews>
    <workbookView xWindow="0" yWindow="0" windowWidth="21525" windowHeight="11940" activeTab="2"/>
  </bookViews>
  <sheets>
    <sheet name="JWS 설정" sheetId="11" r:id="rId1"/>
    <sheet name="Domain별 코드 체계" sheetId="13" r:id="rId2"/>
    <sheet name="WEB Domain" sheetId="9" r:id="rId3"/>
    <sheet name="OHS Instance" sheetId="8" r:id="rId4"/>
    <sheet name="OHS Instance(단순이전)" sheetId="23" r:id="rId5"/>
  </sheets>
  <externalReferences>
    <externalReference r:id="rId6"/>
  </externalReferences>
  <definedNames>
    <definedName name="_xlnm._FilterDatabase" localSheetId="1" hidden="1">'Domain별 코드 체계'!$A$4:$J$55</definedName>
    <definedName name="_xlnm._FilterDatabase" localSheetId="3" hidden="1">'OHS Instance'!$A$6:$Y$6</definedName>
    <definedName name="_xlnm._FilterDatabase" localSheetId="4" hidden="1">'OHS Instance(단순이전)'!$A$4:$Y$30</definedName>
    <definedName name="_xlnm._FilterDatabase" localSheetId="2" hidden="1">'WEB Domain'!#REF!</definedName>
  </definedNames>
  <calcPr calcId="152511"/>
</workbook>
</file>

<file path=xl/calcChain.xml><?xml version="1.0" encoding="utf-8"?>
<calcChain xmlns="http://schemas.openxmlformats.org/spreadsheetml/2006/main">
  <c r="E11" i="9" l="1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L6" i="13"/>
  <c r="L5" i="13"/>
  <c r="H6" i="13"/>
  <c r="H5" i="13"/>
  <c r="S26" i="9" l="1"/>
  <c r="P25" i="9"/>
  <c r="M24" i="9"/>
  <c r="J23" i="9"/>
  <c r="S22" i="9"/>
  <c r="P21" i="9"/>
  <c r="M20" i="9"/>
  <c r="S19" i="9"/>
  <c r="M19" i="9"/>
  <c r="S18" i="9"/>
  <c r="P17" i="9"/>
  <c r="M16" i="9"/>
  <c r="M15" i="9"/>
  <c r="S14" i="9"/>
  <c r="P13" i="9"/>
  <c r="J12" i="9"/>
  <c r="M12" i="9"/>
  <c r="M11" i="9" l="1"/>
  <c r="G11" i="9"/>
  <c r="I11" i="9" s="1"/>
  <c r="J11" i="9"/>
  <c r="G14" i="9"/>
  <c r="I14" i="9" s="1"/>
  <c r="J15" i="9"/>
  <c r="S15" i="9"/>
  <c r="G15" i="9"/>
  <c r="I15" i="9" s="1"/>
  <c r="G19" i="9"/>
  <c r="I19" i="9" s="1"/>
  <c r="P11" i="9"/>
  <c r="S12" i="9"/>
  <c r="P14" i="9"/>
  <c r="J16" i="9"/>
  <c r="G18" i="9"/>
  <c r="I18" i="9" s="1"/>
  <c r="G23" i="9"/>
  <c r="I23" i="9" s="1"/>
  <c r="S23" i="9"/>
  <c r="S11" i="9"/>
  <c r="P15" i="9"/>
  <c r="S16" i="9"/>
  <c r="P18" i="9"/>
  <c r="J19" i="9"/>
  <c r="J20" i="9"/>
  <c r="G22" i="9"/>
  <c r="I22" i="9" s="1"/>
  <c r="J24" i="9"/>
  <c r="G26" i="9"/>
  <c r="I26" i="9" s="1"/>
  <c r="P19" i="9"/>
  <c r="S20" i="9"/>
  <c r="P22" i="9"/>
  <c r="P23" i="9"/>
  <c r="S24" i="9"/>
  <c r="P26" i="9"/>
  <c r="M17" i="9"/>
  <c r="M21" i="9"/>
  <c r="M25" i="9"/>
  <c r="G12" i="9"/>
  <c r="I12" i="9" s="1"/>
  <c r="P12" i="9"/>
  <c r="S13" i="9"/>
  <c r="J14" i="9"/>
  <c r="G16" i="9"/>
  <c r="I16" i="9" s="1"/>
  <c r="P16" i="9"/>
  <c r="S17" i="9"/>
  <c r="J18" i="9"/>
  <c r="G20" i="9"/>
  <c r="I20" i="9" s="1"/>
  <c r="P20" i="9"/>
  <c r="S21" i="9"/>
  <c r="J22" i="9"/>
  <c r="M23" i="9"/>
  <c r="G24" i="9"/>
  <c r="I24" i="9" s="1"/>
  <c r="P24" i="9"/>
  <c r="S25" i="9"/>
  <c r="J26" i="9"/>
  <c r="M13" i="9"/>
  <c r="J13" i="9"/>
  <c r="M14" i="9"/>
  <c r="J17" i="9"/>
  <c r="M18" i="9"/>
  <c r="J21" i="9"/>
  <c r="M22" i="9"/>
  <c r="J25" i="9"/>
  <c r="M26" i="9"/>
  <c r="G13" i="9"/>
  <c r="I13" i="9" s="1"/>
  <c r="G17" i="9"/>
  <c r="I17" i="9" s="1"/>
  <c r="G21" i="9"/>
  <c r="I21" i="9" s="1"/>
  <c r="G25" i="9"/>
  <c r="I25" i="9" s="1"/>
  <c r="M29" i="13" l="1"/>
  <c r="I29" i="13"/>
  <c r="M27" i="13"/>
  <c r="I27" i="13"/>
  <c r="M25" i="13"/>
  <c r="I25" i="13"/>
  <c r="M24" i="13"/>
  <c r="I24" i="13"/>
  <c r="M23" i="13"/>
  <c r="I23" i="13"/>
  <c r="M21" i="13"/>
  <c r="I21" i="13"/>
  <c r="M19" i="13"/>
  <c r="I19" i="13"/>
  <c r="M17" i="13"/>
  <c r="I17" i="13"/>
  <c r="M15" i="13"/>
  <c r="I15" i="13"/>
  <c r="M13" i="13"/>
  <c r="I13" i="13"/>
  <c r="M11" i="13"/>
  <c r="I11" i="13"/>
  <c r="Q9" i="13"/>
  <c r="M9" i="13"/>
  <c r="I9" i="13"/>
  <c r="M8" i="13"/>
  <c r="I8" i="13"/>
  <c r="Q7" i="13"/>
  <c r="M7" i="13"/>
  <c r="I7" i="13"/>
  <c r="Q6" i="13"/>
  <c r="M6" i="13"/>
  <c r="I6" i="13"/>
  <c r="P5" i="13"/>
  <c r="Q5" i="13" s="1"/>
  <c r="M5" i="13"/>
  <c r="I5" i="13"/>
  <c r="E215" i="8" l="1"/>
  <c r="E214" i="8"/>
  <c r="G213" i="8"/>
  <c r="I213" i="8" s="1"/>
  <c r="E213" i="8"/>
  <c r="E212" i="8"/>
  <c r="G211" i="8"/>
  <c r="I211" i="8" s="1"/>
  <c r="E211" i="8"/>
  <c r="E210" i="8"/>
  <c r="E209" i="8"/>
  <c r="E208" i="8"/>
  <c r="G207" i="8"/>
  <c r="I207" i="8" s="1"/>
  <c r="E207" i="8"/>
  <c r="E206" i="8"/>
  <c r="E205" i="8"/>
  <c r="P204" i="8"/>
  <c r="E204" i="8"/>
  <c r="G203" i="8"/>
  <c r="I203" i="8" s="1"/>
  <c r="L203" i="8" s="1"/>
  <c r="E203" i="8"/>
  <c r="E202" i="8"/>
  <c r="P201" i="8"/>
  <c r="E201" i="8"/>
  <c r="G200" i="8"/>
  <c r="T200" i="8" s="1"/>
  <c r="E200" i="8"/>
  <c r="E198" i="8"/>
  <c r="E197" i="8"/>
  <c r="E196" i="8"/>
  <c r="E195" i="8"/>
  <c r="E194" i="8"/>
  <c r="E193" i="8"/>
  <c r="E192" i="8"/>
  <c r="E191" i="8"/>
  <c r="E190" i="8"/>
  <c r="E189" i="8"/>
  <c r="E188" i="8"/>
  <c r="E187" i="8"/>
  <c r="G196" i="8"/>
  <c r="T196" i="8" s="1"/>
  <c r="G195" i="8"/>
  <c r="I195" i="8" s="1"/>
  <c r="G193" i="8"/>
  <c r="I193" i="8" s="1"/>
  <c r="G192" i="8"/>
  <c r="I192" i="8" s="1"/>
  <c r="G187" i="8"/>
  <c r="T187" i="8" s="1"/>
  <c r="E133" i="8"/>
  <c r="E134" i="8"/>
  <c r="G134" i="8"/>
  <c r="I134" i="8" s="1"/>
  <c r="L134" i="8" s="1"/>
  <c r="U134" i="8" s="1"/>
  <c r="E135" i="8"/>
  <c r="E136" i="8"/>
  <c r="G136" i="8"/>
  <c r="I136" i="8" s="1"/>
  <c r="G154" i="8"/>
  <c r="T154" i="8" s="1"/>
  <c r="G153" i="8"/>
  <c r="T153" i="8" s="1"/>
  <c r="G150" i="8"/>
  <c r="T150" i="8" s="1"/>
  <c r="G146" i="8"/>
  <c r="I146" i="8" s="1"/>
  <c r="G145" i="8"/>
  <c r="I145" i="8" s="1"/>
  <c r="E170" i="8"/>
  <c r="E169" i="8"/>
  <c r="G168" i="8"/>
  <c r="I168" i="8" s="1"/>
  <c r="E168" i="8"/>
  <c r="E167" i="8"/>
  <c r="G166" i="8"/>
  <c r="T166" i="8" s="1"/>
  <c r="E166" i="8"/>
  <c r="E165" i="8"/>
  <c r="E164" i="8"/>
  <c r="G163" i="8"/>
  <c r="I163" i="8" s="1"/>
  <c r="E163" i="8"/>
  <c r="G162" i="8"/>
  <c r="T162" i="8" s="1"/>
  <c r="E162" i="8"/>
  <c r="E161" i="8"/>
  <c r="E160" i="8"/>
  <c r="P159" i="8"/>
  <c r="G159" i="8"/>
  <c r="T159" i="8" s="1"/>
  <c r="E159" i="8"/>
  <c r="G158" i="8"/>
  <c r="I158" i="8" s="1"/>
  <c r="L158" i="8" s="1"/>
  <c r="E158" i="8"/>
  <c r="E157" i="8"/>
  <c r="P156" i="8"/>
  <c r="E156" i="8"/>
  <c r="G155" i="8"/>
  <c r="I155" i="8" s="1"/>
  <c r="L155" i="8" s="1"/>
  <c r="E155" i="8"/>
  <c r="E91" i="8"/>
  <c r="E75" i="8"/>
  <c r="G75" i="8"/>
  <c r="I75" i="8" s="1"/>
  <c r="E59" i="8"/>
  <c r="G43" i="8"/>
  <c r="I43" i="8" s="1"/>
  <c r="E43" i="8"/>
  <c r="G198" i="8"/>
  <c r="I198" i="8" s="1"/>
  <c r="G197" i="8"/>
  <c r="T197" i="8" s="1"/>
  <c r="G214" i="8"/>
  <c r="T214" i="8" s="1"/>
  <c r="G152" i="8"/>
  <c r="T152" i="8" s="1"/>
  <c r="G210" i="8"/>
  <c r="T210" i="8" s="1"/>
  <c r="G209" i="8"/>
  <c r="I209" i="8" s="1"/>
  <c r="G208" i="8"/>
  <c r="T208" i="8" s="1"/>
  <c r="G205" i="8"/>
  <c r="T205" i="8" s="1"/>
  <c r="G204" i="8"/>
  <c r="I204" i="8" s="1"/>
  <c r="G194" i="8"/>
  <c r="I194" i="8" s="1"/>
  <c r="G215" i="8"/>
  <c r="I215" i="8" s="1"/>
  <c r="G149" i="8"/>
  <c r="I149" i="8" s="1"/>
  <c r="G148" i="8"/>
  <c r="I148" i="8" s="1"/>
  <c r="L148" i="8" s="1"/>
  <c r="G191" i="8"/>
  <c r="T191" i="8" s="1"/>
  <c r="G190" i="8"/>
  <c r="T190" i="8" s="1"/>
  <c r="G189" i="8"/>
  <c r="I189" i="8" s="1"/>
  <c r="G144" i="8"/>
  <c r="I144" i="8" s="1"/>
  <c r="L144" i="8" s="1"/>
  <c r="G201" i="8"/>
  <c r="I201" i="8" s="1"/>
  <c r="G164" i="8" l="1"/>
  <c r="I164" i="8" s="1"/>
  <c r="L164" i="8" s="1"/>
  <c r="U164" i="8" s="1"/>
  <c r="G160" i="8"/>
  <c r="I160" i="8" s="1"/>
  <c r="L160" i="8" s="1"/>
  <c r="U160" i="8" s="1"/>
  <c r="G147" i="8"/>
  <c r="I147" i="8" s="1"/>
  <c r="L147" i="8" s="1"/>
  <c r="U147" i="8" s="1"/>
  <c r="G91" i="8"/>
  <c r="I91" i="8" s="1"/>
  <c r="L91" i="8" s="1"/>
  <c r="U91" i="8" s="1"/>
  <c r="G157" i="8"/>
  <c r="I157" i="8" s="1"/>
  <c r="L157" i="8" s="1"/>
  <c r="U157" i="8" s="1"/>
  <c r="G165" i="8"/>
  <c r="I165" i="8" s="1"/>
  <c r="L165" i="8" s="1"/>
  <c r="U165" i="8" s="1"/>
  <c r="G167" i="8"/>
  <c r="I167" i="8" s="1"/>
  <c r="L167" i="8" s="1"/>
  <c r="G143" i="8"/>
  <c r="I143" i="8" s="1"/>
  <c r="L143" i="8" s="1"/>
  <c r="U143" i="8" s="1"/>
  <c r="G151" i="8"/>
  <c r="T151" i="8" s="1"/>
  <c r="G135" i="8"/>
  <c r="T135" i="8" s="1"/>
  <c r="G133" i="8"/>
  <c r="T133" i="8" s="1"/>
  <c r="G202" i="8"/>
  <c r="I202" i="8" s="1"/>
  <c r="L202" i="8" s="1"/>
  <c r="U202" i="8" s="1"/>
  <c r="G212" i="8"/>
  <c r="T212" i="8" s="1"/>
  <c r="G188" i="8"/>
  <c r="I188" i="8" s="1"/>
  <c r="L188" i="8" s="1"/>
  <c r="U188" i="8" s="1"/>
  <c r="G59" i="8"/>
  <c r="I59" i="8" s="1"/>
  <c r="L59" i="8" s="1"/>
  <c r="U59" i="8" s="1"/>
  <c r="G156" i="8"/>
  <c r="I156" i="8" s="1"/>
  <c r="L156" i="8" s="1"/>
  <c r="U156" i="8" s="1"/>
  <c r="G161" i="8"/>
  <c r="I161" i="8" s="1"/>
  <c r="L161" i="8" s="1"/>
  <c r="U161" i="8" s="1"/>
  <c r="G169" i="8"/>
  <c r="I169" i="8" s="1"/>
  <c r="L169" i="8" s="1"/>
  <c r="G206" i="8"/>
  <c r="I206" i="8" s="1"/>
  <c r="L206" i="8" s="1"/>
  <c r="U206" i="8" s="1"/>
  <c r="G170" i="8"/>
  <c r="T170" i="8" s="1"/>
  <c r="I205" i="8"/>
  <c r="L205" i="8" s="1"/>
  <c r="I210" i="8"/>
  <c r="L210" i="8" s="1"/>
  <c r="I214" i="8"/>
  <c r="L214" i="8" s="1"/>
  <c r="I208" i="8"/>
  <c r="L208" i="8" s="1"/>
  <c r="I200" i="8"/>
  <c r="L200" i="8" s="1"/>
  <c r="L201" i="8"/>
  <c r="U201" i="8" s="1"/>
  <c r="L207" i="8"/>
  <c r="U207" i="8" s="1"/>
  <c r="L213" i="8"/>
  <c r="U213" i="8" s="1"/>
  <c r="L204" i="8"/>
  <c r="U204" i="8" s="1"/>
  <c r="L211" i="8"/>
  <c r="U211" i="8" s="1"/>
  <c r="L215" i="8"/>
  <c r="U215" i="8" s="1"/>
  <c r="L209" i="8"/>
  <c r="U209" i="8" s="1"/>
  <c r="T201" i="8"/>
  <c r="T209" i="8"/>
  <c r="T213" i="8"/>
  <c r="T215" i="8"/>
  <c r="U203" i="8"/>
  <c r="T204" i="8"/>
  <c r="T207" i="8"/>
  <c r="T211" i="8"/>
  <c r="T195" i="8"/>
  <c r="I187" i="8"/>
  <c r="L187" i="8" s="1"/>
  <c r="U187" i="8" s="1"/>
  <c r="I197" i="8"/>
  <c r="L197" i="8" s="1"/>
  <c r="L198" i="8"/>
  <c r="U198" i="8" s="1"/>
  <c r="L194" i="8"/>
  <c r="U194" i="8" s="1"/>
  <c r="L189" i="8"/>
  <c r="U189" i="8" s="1"/>
  <c r="L195" i="8"/>
  <c r="U195" i="8" s="1"/>
  <c r="I190" i="8"/>
  <c r="I191" i="8"/>
  <c r="T194" i="8"/>
  <c r="I196" i="8"/>
  <c r="T198" i="8"/>
  <c r="L192" i="8"/>
  <c r="U192" i="8" s="1"/>
  <c r="L193" i="8"/>
  <c r="U193" i="8" s="1"/>
  <c r="T134" i="8"/>
  <c r="T136" i="8"/>
  <c r="L136" i="8"/>
  <c r="U136" i="8" s="1"/>
  <c r="T146" i="8"/>
  <c r="I152" i="8"/>
  <c r="L152" i="8" s="1"/>
  <c r="I150" i="8"/>
  <c r="L150" i="8" s="1"/>
  <c r="L145" i="8"/>
  <c r="U145" i="8" s="1"/>
  <c r="L146" i="8"/>
  <c r="U146" i="8" s="1"/>
  <c r="L149" i="8"/>
  <c r="U149" i="8" s="1"/>
  <c r="U144" i="8"/>
  <c r="U148" i="8"/>
  <c r="I153" i="8"/>
  <c r="I154" i="8"/>
  <c r="I166" i="8"/>
  <c r="L166" i="8" s="1"/>
  <c r="U166" i="8" s="1"/>
  <c r="I162" i="8"/>
  <c r="L162" i="8" s="1"/>
  <c r="U162" i="8" s="1"/>
  <c r="I159" i="8"/>
  <c r="L159" i="8" s="1"/>
  <c r="U159" i="8" s="1"/>
  <c r="U158" i="8"/>
  <c r="L163" i="8"/>
  <c r="U163" i="8" s="1"/>
  <c r="U155" i="8"/>
  <c r="L168" i="8"/>
  <c r="U168" i="8" s="1"/>
  <c r="T168" i="8"/>
  <c r="T155" i="8"/>
  <c r="T163" i="8"/>
  <c r="L75" i="8"/>
  <c r="U75" i="8" s="1"/>
  <c r="T75" i="8"/>
  <c r="L43" i="8"/>
  <c r="U43" i="8" s="1"/>
  <c r="T43" i="8"/>
  <c r="I212" i="8" l="1"/>
  <c r="L212" i="8" s="1"/>
  <c r="T164" i="8"/>
  <c r="I133" i="8"/>
  <c r="L133" i="8" s="1"/>
  <c r="U133" i="8" s="1"/>
  <c r="T160" i="8"/>
  <c r="T91" i="8"/>
  <c r="I151" i="8"/>
  <c r="L151" i="8" s="1"/>
  <c r="U151" i="8" s="1"/>
  <c r="T156" i="8"/>
  <c r="I170" i="8"/>
  <c r="L170" i="8" s="1"/>
  <c r="U170" i="8" s="1"/>
  <c r="T59" i="8"/>
  <c r="U169" i="8"/>
  <c r="T161" i="8"/>
  <c r="T206" i="8"/>
  <c r="T143" i="8"/>
  <c r="T169" i="8"/>
  <c r="T165" i="8"/>
  <c r="T147" i="8"/>
  <c r="I135" i="8"/>
  <c r="L135" i="8" s="1"/>
  <c r="U135" i="8" s="1"/>
  <c r="T167" i="8"/>
  <c r="U167" i="8"/>
  <c r="U205" i="8"/>
  <c r="O166" i="8"/>
  <c r="O211" i="8"/>
  <c r="N166" i="8"/>
  <c r="N211" i="8"/>
  <c r="U208" i="8"/>
  <c r="U210" i="8"/>
  <c r="U200" i="8"/>
  <c r="U214" i="8"/>
  <c r="U197" i="8"/>
  <c r="L196" i="8"/>
  <c r="U196" i="8" s="1"/>
  <c r="L191" i="8"/>
  <c r="U191" i="8" s="1"/>
  <c r="L190" i="8"/>
  <c r="U190" i="8" s="1"/>
  <c r="U150" i="8"/>
  <c r="U152" i="8"/>
  <c r="L154" i="8"/>
  <c r="U154" i="8" s="1"/>
  <c r="L153" i="8"/>
  <c r="U153" i="8" s="1"/>
  <c r="O43" i="8"/>
  <c r="O59" i="8"/>
  <c r="N43" i="8"/>
  <c r="O91" i="8"/>
  <c r="O75" i="8"/>
  <c r="N91" i="8"/>
  <c r="N75" i="8"/>
  <c r="N59" i="8"/>
  <c r="U212" i="8" l="1"/>
  <c r="P211" i="8"/>
  <c r="Q211" i="8"/>
  <c r="R211" i="8" s="1"/>
  <c r="Q166" i="8"/>
  <c r="R166" i="8" s="1"/>
  <c r="P166" i="8"/>
  <c r="P59" i="8"/>
  <c r="Q59" i="8"/>
  <c r="R59" i="8" s="1"/>
  <c r="P75" i="8"/>
  <c r="Q75" i="8"/>
  <c r="R75" i="8" s="1"/>
  <c r="P43" i="8"/>
  <c r="Q43" i="8"/>
  <c r="R43" i="8" s="1"/>
  <c r="P91" i="8"/>
  <c r="Q91" i="8"/>
  <c r="R91" i="8" s="1"/>
  <c r="E95" i="8" l="1"/>
  <c r="E79" i="8"/>
  <c r="E63" i="8"/>
  <c r="E47" i="8"/>
  <c r="G90" i="8" l="1"/>
  <c r="I90" i="8" s="1"/>
  <c r="E90" i="8"/>
  <c r="E89" i="8"/>
  <c r="G88" i="8"/>
  <c r="I88" i="8" s="1"/>
  <c r="E88" i="8"/>
  <c r="E74" i="8"/>
  <c r="E73" i="8"/>
  <c r="E72" i="8"/>
  <c r="G58" i="8"/>
  <c r="I58" i="8" s="1"/>
  <c r="E58" i="8"/>
  <c r="E57" i="8"/>
  <c r="G56" i="8"/>
  <c r="I56" i="8" s="1"/>
  <c r="E56" i="8"/>
  <c r="E42" i="8"/>
  <c r="E41" i="8"/>
  <c r="E40" i="8"/>
  <c r="G41" i="8"/>
  <c r="T41" i="8" s="1"/>
  <c r="G73" i="8" l="1"/>
  <c r="T73" i="8" s="1"/>
  <c r="G57" i="8"/>
  <c r="T57" i="8" s="1"/>
  <c r="G72" i="8"/>
  <c r="I72" i="8" s="1"/>
  <c r="L72" i="8" s="1"/>
  <c r="U72" i="8" s="1"/>
  <c r="G74" i="8"/>
  <c r="I74" i="8" s="1"/>
  <c r="L74" i="8" s="1"/>
  <c r="U74" i="8" s="1"/>
  <c r="G89" i="8"/>
  <c r="T89" i="8" s="1"/>
  <c r="G40" i="8"/>
  <c r="T40" i="8" s="1"/>
  <c r="G42" i="8"/>
  <c r="I42" i="8" s="1"/>
  <c r="L42" i="8" s="1"/>
  <c r="U42" i="8" s="1"/>
  <c r="L90" i="8"/>
  <c r="U90" i="8" s="1"/>
  <c r="L88" i="8"/>
  <c r="U88" i="8" s="1"/>
  <c r="T88" i="8"/>
  <c r="T90" i="8"/>
  <c r="L56" i="8"/>
  <c r="U56" i="8" s="1"/>
  <c r="L58" i="8"/>
  <c r="U58" i="8" s="1"/>
  <c r="T56" i="8"/>
  <c r="T58" i="8"/>
  <c r="I41" i="8"/>
  <c r="I89" i="8" l="1"/>
  <c r="L89" i="8" s="1"/>
  <c r="I57" i="8"/>
  <c r="L57" i="8" s="1"/>
  <c r="U57" i="8" s="1"/>
  <c r="T42" i="8"/>
  <c r="T74" i="8"/>
  <c r="I40" i="8"/>
  <c r="L40" i="8" s="1"/>
  <c r="U40" i="8" s="1"/>
  <c r="I73" i="8"/>
  <c r="L73" i="8" s="1"/>
  <c r="T72" i="8"/>
  <c r="L41" i="8"/>
  <c r="U41" i="8" s="1"/>
  <c r="U89" i="8" l="1"/>
  <c r="U73" i="8"/>
  <c r="E94" i="8" l="1"/>
  <c r="E78" i="8"/>
  <c r="E62" i="8"/>
  <c r="E46" i="8"/>
  <c r="G47" i="8" l="1"/>
  <c r="G63" i="8"/>
  <c r="G79" i="8"/>
  <c r="G95" i="8"/>
  <c r="G78" i="8"/>
  <c r="G46" i="8"/>
  <c r="G62" i="8"/>
  <c r="G94" i="8"/>
  <c r="N210" i="8" l="1"/>
  <c r="O210" i="8"/>
  <c r="O165" i="8"/>
  <c r="N165" i="8"/>
  <c r="N164" i="8"/>
  <c r="O209" i="8"/>
  <c r="O164" i="8"/>
  <c r="N209" i="8"/>
  <c r="O163" i="8"/>
  <c r="O208" i="8"/>
  <c r="N208" i="8"/>
  <c r="N163" i="8"/>
  <c r="I95" i="8"/>
  <c r="L95" i="8" s="1"/>
  <c r="U95" i="8" s="1"/>
  <c r="T95" i="8"/>
  <c r="N57" i="8"/>
  <c r="O57" i="8"/>
  <c r="O41" i="8"/>
  <c r="O89" i="8"/>
  <c r="O73" i="8"/>
  <c r="N89" i="8"/>
  <c r="N41" i="8"/>
  <c r="N73" i="8"/>
  <c r="I63" i="8"/>
  <c r="L63" i="8" s="1"/>
  <c r="U63" i="8" s="1"/>
  <c r="T63" i="8"/>
  <c r="O40" i="8"/>
  <c r="N56" i="8"/>
  <c r="O88" i="8"/>
  <c r="N88" i="8"/>
  <c r="N40" i="8"/>
  <c r="O72" i="8"/>
  <c r="N72" i="8"/>
  <c r="O56" i="8"/>
  <c r="I79" i="8"/>
  <c r="L79" i="8" s="1"/>
  <c r="U79" i="8" s="1"/>
  <c r="T79" i="8"/>
  <c r="O90" i="8"/>
  <c r="N42" i="8"/>
  <c r="N58" i="8"/>
  <c r="O74" i="8"/>
  <c r="N90" i="8"/>
  <c r="O42" i="8"/>
  <c r="O58" i="8"/>
  <c r="N74" i="8"/>
  <c r="T47" i="8"/>
  <c r="I47" i="8"/>
  <c r="L47" i="8" s="1"/>
  <c r="U47" i="8" s="1"/>
  <c r="I62" i="8"/>
  <c r="L62" i="8" s="1"/>
  <c r="U62" i="8" s="1"/>
  <c r="T62" i="8"/>
  <c r="I46" i="8"/>
  <c r="L46" i="8" s="1"/>
  <c r="U46" i="8" s="1"/>
  <c r="T46" i="8"/>
  <c r="I94" i="8"/>
  <c r="L94" i="8" s="1"/>
  <c r="U94" i="8" s="1"/>
  <c r="T94" i="8"/>
  <c r="I78" i="8"/>
  <c r="L78" i="8" s="1"/>
  <c r="U78" i="8" s="1"/>
  <c r="T78" i="8"/>
  <c r="P209" i="8" l="1"/>
  <c r="Q209" i="8"/>
  <c r="R209" i="8" s="1"/>
  <c r="Q208" i="8"/>
  <c r="R208" i="8" s="1"/>
  <c r="P208" i="8"/>
  <c r="O214" i="8"/>
  <c r="O169" i="8"/>
  <c r="N214" i="8"/>
  <c r="N169" i="8"/>
  <c r="Q165" i="8"/>
  <c r="R165" i="8" s="1"/>
  <c r="P165" i="8"/>
  <c r="P163" i="8"/>
  <c r="Q163" i="8"/>
  <c r="R163" i="8" s="1"/>
  <c r="Q164" i="8"/>
  <c r="R164" i="8" s="1"/>
  <c r="P164" i="8"/>
  <c r="Q210" i="8"/>
  <c r="R210" i="8" s="1"/>
  <c r="P210" i="8"/>
  <c r="P72" i="8"/>
  <c r="Q72" i="8"/>
  <c r="R72" i="8" s="1"/>
  <c r="P88" i="8"/>
  <c r="Q88" i="8"/>
  <c r="R88" i="8" s="1"/>
  <c r="P89" i="8"/>
  <c r="Q89" i="8"/>
  <c r="R89" i="8" s="1"/>
  <c r="Q57" i="8"/>
  <c r="R57" i="8" s="1"/>
  <c r="P57" i="8"/>
  <c r="P90" i="8"/>
  <c r="Q90" i="8"/>
  <c r="R90" i="8" s="1"/>
  <c r="P58" i="8"/>
  <c r="Q58" i="8"/>
  <c r="R58" i="8" s="1"/>
  <c r="P41" i="8"/>
  <c r="Q41" i="8"/>
  <c r="R41" i="8" s="1"/>
  <c r="Q42" i="8"/>
  <c r="R42" i="8" s="1"/>
  <c r="P42" i="8"/>
  <c r="P56" i="8"/>
  <c r="Q56" i="8"/>
  <c r="R56" i="8" s="1"/>
  <c r="Q73" i="8"/>
  <c r="R73" i="8" s="1"/>
  <c r="P73" i="8"/>
  <c r="P74" i="8"/>
  <c r="Q74" i="8"/>
  <c r="R74" i="8" s="1"/>
  <c r="P40" i="8"/>
  <c r="Q40" i="8"/>
  <c r="R40" i="8" s="1"/>
  <c r="N62" i="8"/>
  <c r="O78" i="8"/>
  <c r="N78" i="8"/>
  <c r="N46" i="8"/>
  <c r="O94" i="8"/>
  <c r="N94" i="8"/>
  <c r="O46" i="8"/>
  <c r="O62" i="8"/>
  <c r="P169" i="8" l="1"/>
  <c r="Q169" i="8"/>
  <c r="R169" i="8" s="1"/>
  <c r="Q214" i="8"/>
  <c r="R214" i="8" s="1"/>
  <c r="P214" i="8"/>
  <c r="Q46" i="8"/>
  <c r="R46" i="8" s="1"/>
  <c r="P46" i="8"/>
  <c r="P78" i="8"/>
  <c r="Q78" i="8"/>
  <c r="R78" i="8" s="1"/>
  <c r="P94" i="8"/>
  <c r="Q94" i="8"/>
  <c r="R94" i="8" s="1"/>
  <c r="P62" i="8"/>
  <c r="Q62" i="8"/>
  <c r="R62" i="8" s="1"/>
  <c r="G224" i="8" l="1"/>
  <c r="I224" i="8" s="1"/>
  <c r="G181" i="8"/>
  <c r="T181" i="8" s="1"/>
  <c r="L224" i="8" l="1"/>
  <c r="U224" i="8" s="1"/>
  <c r="T224" i="8"/>
  <c r="I181" i="8"/>
  <c r="L181" i="8" s="1"/>
  <c r="U181" i="8" l="1"/>
  <c r="G127" i="8" l="1"/>
  <c r="I127" i="8" s="1"/>
  <c r="L127" i="8" s="1"/>
  <c r="U127" i="8" s="1"/>
  <c r="G122" i="8"/>
  <c r="I122" i="8" s="1"/>
  <c r="L122" i="8" s="1"/>
  <c r="U122" i="8" s="1"/>
  <c r="O224" i="8" l="1"/>
  <c r="N181" i="8"/>
  <c r="N224" i="8"/>
  <c r="O181" i="8"/>
  <c r="T127" i="8"/>
  <c r="T122" i="8"/>
  <c r="Q224" i="8" l="1"/>
  <c r="R224" i="8" s="1"/>
  <c r="P224" i="8"/>
  <c r="Q181" i="8"/>
  <c r="R181" i="8" s="1"/>
  <c r="P181" i="8"/>
  <c r="P84" i="8" l="1"/>
  <c r="P81" i="8"/>
  <c r="P68" i="8"/>
  <c r="P65" i="8"/>
  <c r="P52" i="8"/>
  <c r="P49" i="8"/>
  <c r="P36" i="8"/>
  <c r="P33" i="8"/>
  <c r="O215" i="8" l="1"/>
  <c r="O170" i="8"/>
  <c r="N170" i="8"/>
  <c r="N215" i="8"/>
  <c r="N95" i="8"/>
  <c r="N79" i="8"/>
  <c r="N63" i="8"/>
  <c r="N47" i="8"/>
  <c r="O95" i="8"/>
  <c r="O79" i="8"/>
  <c r="O63" i="8"/>
  <c r="O47" i="8"/>
  <c r="P141" i="8"/>
  <c r="P139" i="8"/>
  <c r="P120" i="8"/>
  <c r="P116" i="8"/>
  <c r="P114" i="8"/>
  <c r="P110" i="8"/>
  <c r="P108" i="8"/>
  <c r="P104" i="8"/>
  <c r="P102" i="8"/>
  <c r="P98" i="8"/>
  <c r="P215" i="8" l="1"/>
  <c r="Q215" i="8"/>
  <c r="R215" i="8" s="1"/>
  <c r="Q170" i="8"/>
  <c r="R170" i="8" s="1"/>
  <c r="P170" i="8"/>
  <c r="Q47" i="8"/>
  <c r="R47" i="8" s="1"/>
  <c r="P47" i="8"/>
  <c r="P95" i="8"/>
  <c r="Q95" i="8"/>
  <c r="R95" i="8" s="1"/>
  <c r="P63" i="8"/>
  <c r="Q63" i="8"/>
  <c r="R63" i="8" s="1"/>
  <c r="P79" i="8"/>
  <c r="Q79" i="8"/>
  <c r="R79" i="8" s="1"/>
  <c r="P222" i="8" l="1"/>
  <c r="G222" i="8"/>
  <c r="I222" i="8" s="1"/>
  <c r="L222" i="8" s="1"/>
  <c r="E222" i="8"/>
  <c r="G221" i="8"/>
  <c r="I221" i="8" s="1"/>
  <c r="L221" i="8" s="1"/>
  <c r="E221" i="8"/>
  <c r="G220" i="8"/>
  <c r="I220" i="8" s="1"/>
  <c r="L220" i="8" s="1"/>
  <c r="E220" i="8"/>
  <c r="G219" i="8"/>
  <c r="I219" i="8" s="1"/>
  <c r="L219" i="8" s="1"/>
  <c r="E219" i="8"/>
  <c r="P218" i="8"/>
  <c r="G218" i="8"/>
  <c r="I218" i="8" s="1"/>
  <c r="L218" i="8" s="1"/>
  <c r="E218" i="8"/>
  <c r="G217" i="8"/>
  <c r="I217" i="8" s="1"/>
  <c r="L217" i="8" s="1"/>
  <c r="E217" i="8"/>
  <c r="E232" i="8"/>
  <c r="E230" i="8"/>
  <c r="G232" i="8"/>
  <c r="I232" i="8" s="1"/>
  <c r="L232" i="8" s="1"/>
  <c r="G230" i="8"/>
  <c r="I230" i="8" s="1"/>
  <c r="L230" i="8" s="1"/>
  <c r="P179" i="8"/>
  <c r="G179" i="8"/>
  <c r="I179" i="8" s="1"/>
  <c r="L179" i="8" s="1"/>
  <c r="E179" i="8"/>
  <c r="G178" i="8"/>
  <c r="I178" i="8" s="1"/>
  <c r="L178" i="8" s="1"/>
  <c r="E178" i="8"/>
  <c r="G177" i="8"/>
  <c r="I177" i="8" s="1"/>
  <c r="L177" i="8" s="1"/>
  <c r="E177" i="8"/>
  <c r="G176" i="8"/>
  <c r="I176" i="8" s="1"/>
  <c r="L176" i="8" s="1"/>
  <c r="E176" i="8"/>
  <c r="P175" i="8"/>
  <c r="G175" i="8"/>
  <c r="I175" i="8" s="1"/>
  <c r="L175" i="8" s="1"/>
  <c r="E175" i="8"/>
  <c r="G174" i="8"/>
  <c r="I174" i="8" s="1"/>
  <c r="L174" i="8" s="1"/>
  <c r="E174" i="8"/>
  <c r="G172" i="8"/>
  <c r="I172" i="8" s="1"/>
  <c r="L172" i="8" s="1"/>
  <c r="G171" i="8"/>
  <c r="I171" i="8" s="1"/>
  <c r="L171" i="8" s="1"/>
  <c r="E140" i="8"/>
  <c r="G140" i="8"/>
  <c r="I140" i="8" s="1"/>
  <c r="L140" i="8" s="1"/>
  <c r="E141" i="8"/>
  <c r="G141" i="8"/>
  <c r="I141" i="8" s="1"/>
  <c r="L141" i="8" s="1"/>
  <c r="G120" i="8"/>
  <c r="I120" i="8" s="1"/>
  <c r="L120" i="8" s="1"/>
  <c r="E120" i="8"/>
  <c r="G119" i="8"/>
  <c r="I119" i="8" s="1"/>
  <c r="L119" i="8" s="1"/>
  <c r="E119" i="8"/>
  <c r="G118" i="8"/>
  <c r="I118" i="8" s="1"/>
  <c r="L118" i="8" s="1"/>
  <c r="E118" i="8"/>
  <c r="G117" i="8"/>
  <c r="I117" i="8" s="1"/>
  <c r="L117" i="8" s="1"/>
  <c r="E117" i="8"/>
  <c r="G116" i="8"/>
  <c r="I116" i="8" s="1"/>
  <c r="L116" i="8" s="1"/>
  <c r="E116" i="8"/>
  <c r="G115" i="8"/>
  <c r="I115" i="8" s="1"/>
  <c r="L115" i="8" s="1"/>
  <c r="E115" i="8"/>
  <c r="G114" i="8"/>
  <c r="I114" i="8" s="1"/>
  <c r="L114" i="8" s="1"/>
  <c r="E114" i="8"/>
  <c r="G113" i="8"/>
  <c r="I113" i="8" s="1"/>
  <c r="L113" i="8" s="1"/>
  <c r="E113" i="8"/>
  <c r="G112" i="8"/>
  <c r="I112" i="8" s="1"/>
  <c r="L112" i="8" s="1"/>
  <c r="E112" i="8"/>
  <c r="G111" i="8"/>
  <c r="I111" i="8" s="1"/>
  <c r="L111" i="8" s="1"/>
  <c r="E111" i="8"/>
  <c r="G110" i="8"/>
  <c r="I110" i="8" s="1"/>
  <c r="L110" i="8" s="1"/>
  <c r="E110" i="8"/>
  <c r="G109" i="8"/>
  <c r="I109" i="8" s="1"/>
  <c r="L109" i="8" s="1"/>
  <c r="E109" i="8"/>
  <c r="G108" i="8"/>
  <c r="I108" i="8" s="1"/>
  <c r="L108" i="8" s="1"/>
  <c r="E108" i="8"/>
  <c r="G107" i="8"/>
  <c r="I107" i="8" s="1"/>
  <c r="L107" i="8" s="1"/>
  <c r="E107" i="8"/>
  <c r="G106" i="8"/>
  <c r="I106" i="8" s="1"/>
  <c r="L106" i="8" s="1"/>
  <c r="E106" i="8"/>
  <c r="G105" i="8"/>
  <c r="I105" i="8" s="1"/>
  <c r="L105" i="8" s="1"/>
  <c r="E105" i="8"/>
  <c r="G104" i="8"/>
  <c r="I104" i="8" s="1"/>
  <c r="L104" i="8" s="1"/>
  <c r="E104" i="8"/>
  <c r="G103" i="8"/>
  <c r="I103" i="8" s="1"/>
  <c r="L103" i="8" s="1"/>
  <c r="E103" i="8"/>
  <c r="G100" i="8"/>
  <c r="I100" i="8" s="1"/>
  <c r="L100" i="8" s="1"/>
  <c r="E100" i="8"/>
  <c r="G93" i="8"/>
  <c r="I93" i="8" s="1"/>
  <c r="L93" i="8" s="1"/>
  <c r="E93" i="8"/>
  <c r="G92" i="8"/>
  <c r="I92" i="8" s="1"/>
  <c r="L92" i="8" s="1"/>
  <c r="E92" i="8"/>
  <c r="G87" i="8"/>
  <c r="I87" i="8" s="1"/>
  <c r="L87" i="8" s="1"/>
  <c r="E87" i="8"/>
  <c r="G86" i="8"/>
  <c r="I86" i="8" s="1"/>
  <c r="L86" i="8" s="1"/>
  <c r="E86" i="8"/>
  <c r="G85" i="8"/>
  <c r="I85" i="8" s="1"/>
  <c r="L85" i="8" s="1"/>
  <c r="E85" i="8"/>
  <c r="G84" i="8"/>
  <c r="I84" i="8" s="1"/>
  <c r="L84" i="8" s="1"/>
  <c r="E84" i="8"/>
  <c r="G83" i="8"/>
  <c r="I83" i="8" s="1"/>
  <c r="L83" i="8" s="1"/>
  <c r="E83" i="8"/>
  <c r="G82" i="8"/>
  <c r="I82" i="8" s="1"/>
  <c r="L82" i="8" s="1"/>
  <c r="E82" i="8"/>
  <c r="G81" i="8"/>
  <c r="I81" i="8" s="1"/>
  <c r="L81" i="8" s="1"/>
  <c r="E81" i="8"/>
  <c r="G80" i="8"/>
  <c r="I80" i="8" s="1"/>
  <c r="L80" i="8" s="1"/>
  <c r="E80" i="8"/>
  <c r="G77" i="8"/>
  <c r="I77" i="8" s="1"/>
  <c r="L77" i="8" s="1"/>
  <c r="E77" i="8"/>
  <c r="G76" i="8"/>
  <c r="I76" i="8" s="1"/>
  <c r="L76" i="8" s="1"/>
  <c r="E76" i="8"/>
  <c r="G71" i="8"/>
  <c r="I71" i="8" s="1"/>
  <c r="L71" i="8" s="1"/>
  <c r="E71" i="8"/>
  <c r="G70" i="8"/>
  <c r="I70" i="8" s="1"/>
  <c r="L70" i="8" s="1"/>
  <c r="E70" i="8"/>
  <c r="G69" i="8"/>
  <c r="I69" i="8" s="1"/>
  <c r="L69" i="8" s="1"/>
  <c r="E69" i="8"/>
  <c r="G68" i="8"/>
  <c r="I68" i="8" s="1"/>
  <c r="L68" i="8" s="1"/>
  <c r="E68" i="8"/>
  <c r="G67" i="8"/>
  <c r="I67" i="8" s="1"/>
  <c r="L67" i="8" s="1"/>
  <c r="E67" i="8"/>
  <c r="G66" i="8"/>
  <c r="I66" i="8" s="1"/>
  <c r="L66" i="8" s="1"/>
  <c r="E66" i="8"/>
  <c r="G65" i="8"/>
  <c r="I65" i="8" s="1"/>
  <c r="L65" i="8" s="1"/>
  <c r="E65" i="8"/>
  <c r="G64" i="8"/>
  <c r="I64" i="8" s="1"/>
  <c r="L64" i="8" s="1"/>
  <c r="E64" i="8"/>
  <c r="G61" i="8"/>
  <c r="I61" i="8" s="1"/>
  <c r="L61" i="8" s="1"/>
  <c r="E61" i="8"/>
  <c r="G60" i="8"/>
  <c r="I60" i="8" s="1"/>
  <c r="L60" i="8" s="1"/>
  <c r="E60" i="8"/>
  <c r="G55" i="8"/>
  <c r="I55" i="8" s="1"/>
  <c r="L55" i="8" s="1"/>
  <c r="E55" i="8"/>
  <c r="G54" i="8"/>
  <c r="I54" i="8" s="1"/>
  <c r="L54" i="8" s="1"/>
  <c r="E54" i="8"/>
  <c r="G53" i="8"/>
  <c r="I53" i="8" s="1"/>
  <c r="L53" i="8" s="1"/>
  <c r="E53" i="8"/>
  <c r="G52" i="8"/>
  <c r="I52" i="8" s="1"/>
  <c r="L52" i="8" s="1"/>
  <c r="E52" i="8"/>
  <c r="G51" i="8"/>
  <c r="I51" i="8" s="1"/>
  <c r="L51" i="8" s="1"/>
  <c r="E51" i="8"/>
  <c r="G50" i="8"/>
  <c r="I50" i="8" s="1"/>
  <c r="L50" i="8" s="1"/>
  <c r="E50" i="8"/>
  <c r="G49" i="8"/>
  <c r="I49" i="8" s="1"/>
  <c r="L49" i="8" s="1"/>
  <c r="E49" i="8"/>
  <c r="G48" i="8"/>
  <c r="I48" i="8" s="1"/>
  <c r="L48" i="8" s="1"/>
  <c r="E48" i="8"/>
  <c r="G36" i="8"/>
  <c r="I36" i="8" s="1"/>
  <c r="L36" i="8" s="1"/>
  <c r="E36" i="8"/>
  <c r="G33" i="8"/>
  <c r="I33" i="8" s="1"/>
  <c r="L33" i="8" s="1"/>
  <c r="E33" i="8"/>
  <c r="G45" i="8"/>
  <c r="I45" i="8" s="1"/>
  <c r="L45" i="8" s="1"/>
  <c r="E45" i="8"/>
  <c r="G44" i="8"/>
  <c r="I44" i="8" s="1"/>
  <c r="L44" i="8" s="1"/>
  <c r="E44" i="8"/>
  <c r="G39" i="8"/>
  <c r="I39" i="8" s="1"/>
  <c r="L39" i="8" s="1"/>
  <c r="E39" i="8"/>
  <c r="G38" i="8"/>
  <c r="I38" i="8" s="1"/>
  <c r="L38" i="8" s="1"/>
  <c r="E38" i="8"/>
  <c r="G37" i="8"/>
  <c r="I37" i="8" s="1"/>
  <c r="L37" i="8" s="1"/>
  <c r="E37" i="8"/>
  <c r="G35" i="8"/>
  <c r="I35" i="8" s="1"/>
  <c r="L35" i="8" s="1"/>
  <c r="E35" i="8"/>
  <c r="G34" i="8"/>
  <c r="I34" i="8" s="1"/>
  <c r="L34" i="8" s="1"/>
  <c r="E34" i="8"/>
  <c r="G32" i="8"/>
  <c r="I32" i="8" s="1"/>
  <c r="L32" i="8" s="1"/>
  <c r="E32" i="8"/>
  <c r="G30" i="8"/>
  <c r="I30" i="8" s="1"/>
  <c r="L30" i="8" s="1"/>
  <c r="E30" i="8"/>
  <c r="G22" i="8"/>
  <c r="I22" i="8" s="1"/>
  <c r="L22" i="8" s="1"/>
  <c r="E22" i="8"/>
  <c r="G21" i="8"/>
  <c r="I21" i="8" s="1"/>
  <c r="L21" i="8" s="1"/>
  <c r="E21" i="8"/>
  <c r="G20" i="8"/>
  <c r="I20" i="8" s="1"/>
  <c r="L20" i="8" s="1"/>
  <c r="E20" i="8"/>
  <c r="G18" i="8"/>
  <c r="I18" i="8" s="1"/>
  <c r="L18" i="8" s="1"/>
  <c r="E18" i="8"/>
  <c r="N27" i="8" l="1"/>
  <c r="N195" i="8"/>
  <c r="N151" i="8"/>
  <c r="N15" i="8"/>
  <c r="U33" i="8"/>
  <c r="T49" i="8"/>
  <c r="T87" i="8"/>
  <c r="T117" i="8"/>
  <c r="U117" i="8"/>
  <c r="T120" i="8"/>
  <c r="T220" i="8"/>
  <c r="T221" i="8"/>
  <c r="T76" i="8"/>
  <c r="U76" i="8"/>
  <c r="T45" i="8"/>
  <c r="T93" i="8"/>
  <c r="U93" i="8"/>
  <c r="T177" i="8"/>
  <c r="T178" i="8"/>
  <c r="U178" i="8"/>
  <c r="T54" i="8"/>
  <c r="T64" i="8"/>
  <c r="T71" i="8"/>
  <c r="T104" i="8"/>
  <c r="T110" i="8"/>
  <c r="T116" i="8"/>
  <c r="T172" i="8"/>
  <c r="U172" i="8"/>
  <c r="T174" i="8"/>
  <c r="U50" i="8"/>
  <c r="T86" i="8"/>
  <c r="T109" i="8"/>
  <c r="T18" i="8"/>
  <c r="U21" i="8"/>
  <c r="T37" i="8"/>
  <c r="U37" i="8"/>
  <c r="T80" i="8"/>
  <c r="U80" i="8"/>
  <c r="U22" i="8"/>
  <c r="T30" i="8"/>
  <c r="T38" i="8"/>
  <c r="T44" i="8"/>
  <c r="T36" i="8"/>
  <c r="T61" i="8"/>
  <c r="T69" i="8"/>
  <c r="T84" i="8"/>
  <c r="U84" i="8"/>
  <c r="T106" i="8"/>
  <c r="U106" i="8"/>
  <c r="T107" i="8"/>
  <c r="U107" i="8"/>
  <c r="T113" i="8"/>
  <c r="T118" i="8"/>
  <c r="U118" i="8"/>
  <c r="T119" i="8"/>
  <c r="T171" i="8"/>
  <c r="T65" i="8"/>
  <c r="T103" i="8"/>
  <c r="T175" i="8"/>
  <c r="U175" i="8"/>
  <c r="T218" i="8"/>
  <c r="U219" i="8"/>
  <c r="U222" i="8"/>
  <c r="U217" i="8"/>
  <c r="T217" i="8"/>
  <c r="T219" i="8"/>
  <c r="T222" i="8"/>
  <c r="U230" i="8"/>
  <c r="U232" i="8"/>
  <c r="T230" i="8"/>
  <c r="T232" i="8"/>
  <c r="U176" i="8"/>
  <c r="U179" i="8"/>
  <c r="T176" i="8"/>
  <c r="T179" i="8"/>
  <c r="T141" i="8"/>
  <c r="T140" i="8"/>
  <c r="U141" i="8"/>
  <c r="U140" i="8"/>
  <c r="U115" i="8"/>
  <c r="T115" i="8"/>
  <c r="U112" i="8"/>
  <c r="U114" i="8"/>
  <c r="U111" i="8"/>
  <c r="T114" i="8"/>
  <c r="T112" i="8"/>
  <c r="T111" i="8"/>
  <c r="U105" i="8"/>
  <c r="U108" i="8"/>
  <c r="T105" i="8"/>
  <c r="T108" i="8"/>
  <c r="U100" i="8"/>
  <c r="T100" i="8"/>
  <c r="U81" i="8"/>
  <c r="U92" i="8"/>
  <c r="U85" i="8"/>
  <c r="T81" i="8"/>
  <c r="T85" i="8"/>
  <c r="T92" i="8"/>
  <c r="U68" i="8"/>
  <c r="U70" i="8"/>
  <c r="U77" i="8"/>
  <c r="T68" i="8"/>
  <c r="T70" i="8"/>
  <c r="T77" i="8"/>
  <c r="U53" i="8"/>
  <c r="U48" i="8"/>
  <c r="U52" i="8"/>
  <c r="U55" i="8"/>
  <c r="U60" i="8"/>
  <c r="T53" i="8"/>
  <c r="T60" i="8"/>
  <c r="T48" i="8"/>
  <c r="T52" i="8"/>
  <c r="T55" i="8"/>
  <c r="T33" i="8"/>
  <c r="U34" i="8"/>
  <c r="U39" i="8"/>
  <c r="U32" i="8"/>
  <c r="T39" i="8"/>
  <c r="T32" i="8"/>
  <c r="T22" i="8"/>
  <c r="U20" i="8"/>
  <c r="N24" i="8" l="1"/>
  <c r="N192" i="8"/>
  <c r="N148" i="8"/>
  <c r="P151" i="8"/>
  <c r="Q151" i="8"/>
  <c r="R151" i="8"/>
  <c r="N198" i="8"/>
  <c r="N154" i="8"/>
  <c r="Q195" i="8"/>
  <c r="R195" i="8"/>
  <c r="P195" i="8"/>
  <c r="N127" i="8"/>
  <c r="O127" i="8"/>
  <c r="O122" i="8"/>
  <c r="N122" i="8"/>
  <c r="N30" i="8"/>
  <c r="N18" i="8"/>
  <c r="N12" i="8"/>
  <c r="R27" i="8"/>
  <c r="P27" i="8"/>
  <c r="Q27" i="8"/>
  <c r="R15" i="8"/>
  <c r="P15" i="8"/>
  <c r="Q15" i="8"/>
  <c r="O220" i="8"/>
  <c r="O112" i="8"/>
  <c r="O100" i="8"/>
  <c r="N177" i="8"/>
  <c r="O118" i="8"/>
  <c r="O106" i="8"/>
  <c r="N118" i="8"/>
  <c r="N106" i="8"/>
  <c r="N112" i="8"/>
  <c r="N220" i="8"/>
  <c r="O177" i="8"/>
  <c r="N100" i="8"/>
  <c r="U220" i="8"/>
  <c r="U218" i="8"/>
  <c r="U221" i="8"/>
  <c r="U177" i="8"/>
  <c r="U174" i="8"/>
  <c r="U120" i="8"/>
  <c r="U171" i="8"/>
  <c r="U109" i="8"/>
  <c r="U104" i="8"/>
  <c r="U116" i="8"/>
  <c r="U119" i="8"/>
  <c r="U113" i="8"/>
  <c r="U110" i="8"/>
  <c r="U103" i="8"/>
  <c r="U61" i="8"/>
  <c r="U69" i="8"/>
  <c r="U65" i="8"/>
  <c r="U86" i="8"/>
  <c r="U82" i="8"/>
  <c r="U54" i="8"/>
  <c r="U66" i="8"/>
  <c r="U87" i="8"/>
  <c r="U83" i="8"/>
  <c r="U71" i="8"/>
  <c r="U67" i="8"/>
  <c r="U64" i="8"/>
  <c r="U51" i="8"/>
  <c r="U49" i="8"/>
  <c r="U44" i="8"/>
  <c r="U36" i="8"/>
  <c r="U45" i="8"/>
  <c r="U35" i="8"/>
  <c r="U38" i="8"/>
  <c r="U30" i="8"/>
  <c r="U18" i="8"/>
  <c r="N25" i="8" l="1"/>
  <c r="N193" i="8"/>
  <c r="N149" i="8"/>
  <c r="P154" i="8"/>
  <c r="Q154" i="8"/>
  <c r="R154" i="8"/>
  <c r="P198" i="8"/>
  <c r="Q198" i="8"/>
  <c r="R198" i="8"/>
  <c r="P148" i="8"/>
  <c r="R148" i="8"/>
  <c r="Q148" i="8"/>
  <c r="R192" i="8"/>
  <c r="P192" i="8"/>
  <c r="Q192" i="8"/>
  <c r="Q122" i="8"/>
  <c r="R122" i="8" s="1"/>
  <c r="P122" i="8"/>
  <c r="Q127" i="8"/>
  <c r="R127" i="8" s="1"/>
  <c r="P127" i="8"/>
  <c r="R12" i="8"/>
  <c r="Q12" i="8"/>
  <c r="P12" i="8"/>
  <c r="N13" i="8"/>
  <c r="R24" i="8"/>
  <c r="P24" i="8"/>
  <c r="Q24" i="8"/>
  <c r="R30" i="8"/>
  <c r="Q30" i="8"/>
  <c r="P30" i="8"/>
  <c r="R18" i="8"/>
  <c r="P18" i="8"/>
  <c r="Q18" i="8"/>
  <c r="Q112" i="8"/>
  <c r="R112" i="8" s="1"/>
  <c r="P112" i="8"/>
  <c r="Q100" i="8"/>
  <c r="R100" i="8" s="1"/>
  <c r="P100" i="8"/>
  <c r="Q106" i="8"/>
  <c r="R106" i="8" s="1"/>
  <c r="P106" i="8"/>
  <c r="Q118" i="8"/>
  <c r="R118" i="8" s="1"/>
  <c r="P118" i="8"/>
  <c r="P220" i="8"/>
  <c r="Q220" i="8"/>
  <c r="R220" i="8" s="1"/>
  <c r="Q177" i="8"/>
  <c r="R177" i="8" s="1"/>
  <c r="P177" i="8"/>
  <c r="R149" i="8" l="1"/>
  <c r="Q149" i="8"/>
  <c r="P149" i="8"/>
  <c r="R193" i="8"/>
  <c r="Q193" i="8"/>
  <c r="P193" i="8"/>
  <c r="R25" i="8"/>
  <c r="Q25" i="8"/>
  <c r="P25" i="8"/>
  <c r="R13" i="8"/>
  <c r="Q13" i="8"/>
  <c r="P13" i="8"/>
  <c r="G14" i="8"/>
  <c r="I14" i="8" s="1"/>
  <c r="L14" i="8" s="1"/>
  <c r="G13" i="8"/>
  <c r="I13" i="8" s="1"/>
  <c r="L13" i="8" s="1"/>
  <c r="G19" i="8"/>
  <c r="I19" i="8" s="1"/>
  <c r="L19" i="8" s="1"/>
  <c r="G28" i="8"/>
  <c r="I28" i="8" s="1"/>
  <c r="L28" i="8" s="1"/>
  <c r="G26" i="8"/>
  <c r="I26" i="8" s="1"/>
  <c r="L26" i="8" s="1"/>
  <c r="G9" i="8"/>
  <c r="I9" i="8" s="1"/>
  <c r="L9" i="8" s="1"/>
  <c r="G15" i="8"/>
  <c r="I15" i="8" s="1"/>
  <c r="L15" i="8" s="1"/>
  <c r="G11" i="8"/>
  <c r="I11" i="8" s="1"/>
  <c r="L11" i="8" s="1"/>
  <c r="G10" i="8"/>
  <c r="I10" i="8" s="1"/>
  <c r="L10" i="8" s="1"/>
  <c r="G23" i="8"/>
  <c r="I23" i="8" s="1"/>
  <c r="L23" i="8" s="1"/>
  <c r="G16" i="8"/>
  <c r="I16" i="8" s="1"/>
  <c r="L16" i="8" s="1"/>
  <c r="G24" i="8"/>
  <c r="I24" i="8" s="1"/>
  <c r="L24" i="8" s="1"/>
  <c r="T26" i="8" l="1"/>
  <c r="T19" i="8"/>
  <c r="T23" i="8"/>
  <c r="T28" i="8"/>
  <c r="G27" i="8"/>
  <c r="I27" i="8" s="1"/>
  <c r="L27" i="8" s="1"/>
  <c r="G25" i="8"/>
  <c r="I25" i="8" s="1"/>
  <c r="L25" i="8" s="1"/>
  <c r="G17" i="8"/>
  <c r="I17" i="8" s="1"/>
  <c r="L17" i="8" s="1"/>
  <c r="G12" i="8"/>
  <c r="I12" i="8" s="1"/>
  <c r="L12" i="8" s="1"/>
  <c r="G8" i="8"/>
  <c r="I8" i="8" s="1"/>
  <c r="L8" i="8" s="1"/>
  <c r="G29" i="8"/>
  <c r="I29" i="8" s="1"/>
  <c r="L29" i="8" s="1"/>
  <c r="O158" i="8" l="1"/>
  <c r="O203" i="8"/>
  <c r="N203" i="8"/>
  <c r="N158" i="8"/>
  <c r="N20" i="8"/>
  <c r="N188" i="8"/>
  <c r="N144" i="8"/>
  <c r="N8" i="8"/>
  <c r="N83" i="8"/>
  <c r="N35" i="8"/>
  <c r="O83" i="8"/>
  <c r="O35" i="8"/>
  <c r="O67" i="8"/>
  <c r="N51" i="8"/>
  <c r="N67" i="8"/>
  <c r="O51" i="8"/>
  <c r="T29" i="8"/>
  <c r="T27" i="8"/>
  <c r="N21" i="8" l="1"/>
  <c r="N189" i="8"/>
  <c r="N145" i="8"/>
  <c r="P158" i="8"/>
  <c r="Q158" i="8"/>
  <c r="R158" i="8" s="1"/>
  <c r="R144" i="8"/>
  <c r="P144" i="8"/>
  <c r="Q144" i="8"/>
  <c r="Q203" i="8"/>
  <c r="R203" i="8" s="1"/>
  <c r="P203" i="8"/>
  <c r="Q188" i="8"/>
  <c r="P188" i="8"/>
  <c r="R188" i="8"/>
  <c r="N9" i="8"/>
  <c r="Q51" i="8"/>
  <c r="R51" i="8" s="1"/>
  <c r="P51" i="8"/>
  <c r="Q35" i="8"/>
  <c r="R35" i="8" s="1"/>
  <c r="P35" i="8"/>
  <c r="Q83" i="8"/>
  <c r="R83" i="8" s="1"/>
  <c r="P83" i="8"/>
  <c r="R8" i="8"/>
  <c r="Q8" i="8"/>
  <c r="P8" i="8"/>
  <c r="P67" i="8"/>
  <c r="Q67" i="8"/>
  <c r="R67" i="8" s="1"/>
  <c r="R20" i="8"/>
  <c r="Q20" i="8"/>
  <c r="P20" i="8"/>
  <c r="Q145" i="8" l="1"/>
  <c r="P145" i="8"/>
  <c r="R145" i="8"/>
  <c r="Q189" i="8"/>
  <c r="P189" i="8"/>
  <c r="R189" i="8"/>
  <c r="R21" i="8"/>
  <c r="Q21" i="8"/>
  <c r="P21" i="8"/>
  <c r="R9" i="8"/>
  <c r="P9" i="8"/>
  <c r="Q9" i="8"/>
  <c r="E99" i="8" l="1"/>
  <c r="G99" i="8" l="1"/>
  <c r="I99" i="8" s="1"/>
  <c r="L99" i="8" s="1"/>
  <c r="T99" i="8" l="1"/>
  <c r="U99" i="8"/>
  <c r="E139" i="8" l="1"/>
  <c r="E138" i="8"/>
  <c r="E102" i="8"/>
  <c r="E101" i="8"/>
  <c r="E98" i="8"/>
  <c r="E97" i="8"/>
  <c r="E29" i="8"/>
  <c r="E28" i="8"/>
  <c r="E27" i="8"/>
  <c r="E26" i="8"/>
  <c r="E25" i="8"/>
  <c r="E24" i="8"/>
  <c r="E23" i="8"/>
  <c r="E19" i="8"/>
  <c r="E17" i="8"/>
  <c r="E16" i="8"/>
  <c r="E15" i="8"/>
  <c r="E14" i="8"/>
  <c r="E13" i="8"/>
  <c r="E12" i="8"/>
  <c r="E11" i="8"/>
  <c r="E10" i="8"/>
  <c r="E9" i="8"/>
  <c r="E8" i="8"/>
  <c r="E7" i="8"/>
  <c r="G98" i="8" l="1"/>
  <c r="I98" i="8" s="1"/>
  <c r="L98" i="8" s="1"/>
  <c r="G97" i="8"/>
  <c r="I97" i="8" s="1"/>
  <c r="L97" i="8" s="1"/>
  <c r="G101" i="8"/>
  <c r="I101" i="8" s="1"/>
  <c r="L101" i="8" s="1"/>
  <c r="G102" i="8"/>
  <c r="I102" i="8" s="1"/>
  <c r="L102" i="8" s="1"/>
  <c r="G139" i="8"/>
  <c r="I139" i="8" s="1"/>
  <c r="L139" i="8" s="1"/>
  <c r="G138" i="8"/>
  <c r="I138" i="8" s="1"/>
  <c r="L138" i="8" s="1"/>
  <c r="T16" i="8"/>
  <c r="T17" i="8"/>
  <c r="T10" i="8"/>
  <c r="T11" i="8"/>
  <c r="T15" i="8"/>
  <c r="G7" i="8"/>
  <c r="I7" i="8" s="1"/>
  <c r="T14" i="8"/>
  <c r="N206" i="8" l="1"/>
  <c r="N161" i="8"/>
  <c r="O206" i="8"/>
  <c r="O161" i="8"/>
  <c r="N134" i="8"/>
  <c r="N135" i="8"/>
  <c r="O133" i="8"/>
  <c r="O134" i="8"/>
  <c r="O135" i="8"/>
  <c r="O136" i="8"/>
  <c r="N133" i="8"/>
  <c r="N136" i="8"/>
  <c r="N204" i="8"/>
  <c r="Q204" i="8" s="1"/>
  <c r="R204" i="8" s="1"/>
  <c r="N159" i="8"/>
  <c r="Q159" i="8" s="1"/>
  <c r="R159" i="8" s="1"/>
  <c r="O204" i="8"/>
  <c r="O159" i="8"/>
  <c r="O202" i="8"/>
  <c r="N157" i="8"/>
  <c r="N202" i="8"/>
  <c r="O157" i="8"/>
  <c r="N207" i="8"/>
  <c r="O207" i="8"/>
  <c r="N162" i="8"/>
  <c r="O162" i="8"/>
  <c r="O205" i="8"/>
  <c r="O160" i="8"/>
  <c r="N205" i="8"/>
  <c r="N160" i="8"/>
  <c r="N168" i="8"/>
  <c r="O213" i="8"/>
  <c r="O168" i="8"/>
  <c r="N213" i="8"/>
  <c r="N82" i="8"/>
  <c r="N66" i="8"/>
  <c r="O50" i="8"/>
  <c r="N50" i="8"/>
  <c r="O66" i="8"/>
  <c r="O34" i="8"/>
  <c r="O82" i="8"/>
  <c r="N34" i="8"/>
  <c r="N176" i="8"/>
  <c r="O117" i="8"/>
  <c r="O105" i="8"/>
  <c r="O219" i="8"/>
  <c r="O111" i="8"/>
  <c r="O99" i="8"/>
  <c r="N219" i="8"/>
  <c r="O176" i="8"/>
  <c r="N111" i="8"/>
  <c r="N99" i="8"/>
  <c r="N117" i="8"/>
  <c r="N105" i="8"/>
  <c r="T98" i="8"/>
  <c r="T138" i="8"/>
  <c r="T101" i="8"/>
  <c r="T97" i="8"/>
  <c r="T102" i="8"/>
  <c r="T139" i="8"/>
  <c r="T7" i="8"/>
  <c r="U29" i="8"/>
  <c r="N22" i="8" l="1"/>
  <c r="N190" i="8"/>
  <c r="N146" i="8"/>
  <c r="Q205" i="8"/>
  <c r="R205" i="8" s="1"/>
  <c r="P205" i="8"/>
  <c r="N196" i="8"/>
  <c r="N152" i="8"/>
  <c r="P213" i="8"/>
  <c r="Q213" i="8"/>
  <c r="R213" i="8" s="1"/>
  <c r="P160" i="8"/>
  <c r="Q160" i="8"/>
  <c r="R160" i="8" s="1"/>
  <c r="Q136" i="8"/>
  <c r="R136" i="8" s="1"/>
  <c r="P136" i="8"/>
  <c r="P206" i="8"/>
  <c r="Q206" i="8"/>
  <c r="R206" i="8" s="1"/>
  <c r="N153" i="8"/>
  <c r="N197" i="8"/>
  <c r="Q162" i="8"/>
  <c r="R162" i="8" s="1"/>
  <c r="P162" i="8"/>
  <c r="Q202" i="8"/>
  <c r="R202" i="8" s="1"/>
  <c r="P202" i="8"/>
  <c r="Q133" i="8"/>
  <c r="R133" i="8" s="1"/>
  <c r="P133" i="8"/>
  <c r="O200" i="8"/>
  <c r="O155" i="8"/>
  <c r="N201" i="8"/>
  <c r="Q201" i="8" s="1"/>
  <c r="R201" i="8" s="1"/>
  <c r="N200" i="8"/>
  <c r="N156" i="8"/>
  <c r="Q156" i="8" s="1"/>
  <c r="R156" i="8" s="1"/>
  <c r="N155" i="8"/>
  <c r="O201" i="8"/>
  <c r="O156" i="8"/>
  <c r="N26" i="8"/>
  <c r="N194" i="8"/>
  <c r="N150" i="8"/>
  <c r="Q157" i="8"/>
  <c r="R157" i="8" s="1"/>
  <c r="P157" i="8"/>
  <c r="P135" i="8"/>
  <c r="Q135" i="8"/>
  <c r="R135" i="8" s="1"/>
  <c r="Q161" i="8"/>
  <c r="R161" i="8" s="1"/>
  <c r="P161" i="8"/>
  <c r="N23" i="8"/>
  <c r="N191" i="8"/>
  <c r="N147" i="8"/>
  <c r="N19" i="8"/>
  <c r="N187" i="8"/>
  <c r="N143" i="8"/>
  <c r="N167" i="8"/>
  <c r="O212" i="8"/>
  <c r="O167" i="8"/>
  <c r="N212" i="8"/>
  <c r="P168" i="8"/>
  <c r="Q168" i="8"/>
  <c r="R168" i="8" s="1"/>
  <c r="P207" i="8"/>
  <c r="Q207" i="8"/>
  <c r="R207" i="8" s="1"/>
  <c r="P134" i="8"/>
  <c r="Q134" i="8"/>
  <c r="R134" i="8" s="1"/>
  <c r="N29" i="8"/>
  <c r="N17" i="8"/>
  <c r="N28" i="8"/>
  <c r="N16" i="8"/>
  <c r="Q34" i="8"/>
  <c r="R34" i="8" s="1"/>
  <c r="P34" i="8"/>
  <c r="O55" i="8"/>
  <c r="N71" i="8"/>
  <c r="O87" i="8"/>
  <c r="N55" i="8"/>
  <c r="O39" i="8"/>
  <c r="N87" i="8"/>
  <c r="O71" i="8"/>
  <c r="N39" i="8"/>
  <c r="O86" i="8"/>
  <c r="O70" i="8"/>
  <c r="N38" i="8"/>
  <c r="N86" i="8"/>
  <c r="N70" i="8"/>
  <c r="O54" i="8"/>
  <c r="N54" i="8"/>
  <c r="O38" i="8"/>
  <c r="O80" i="8"/>
  <c r="N49" i="8"/>
  <c r="Q49" i="8" s="1"/>
  <c r="R49" i="8" s="1"/>
  <c r="N48" i="8"/>
  <c r="N32" i="8"/>
  <c r="O48" i="8"/>
  <c r="N33" i="8"/>
  <c r="Q33" i="8" s="1"/>
  <c r="R33" i="8" s="1"/>
  <c r="N80" i="8"/>
  <c r="O64" i="8"/>
  <c r="O32" i="8"/>
  <c r="N81" i="8"/>
  <c r="Q81" i="8" s="1"/>
  <c r="R81" i="8" s="1"/>
  <c r="O81" i="8"/>
  <c r="O65" i="8"/>
  <c r="N64" i="8"/>
  <c r="O33" i="8"/>
  <c r="N65" i="8"/>
  <c r="Q65" i="8" s="1"/>
  <c r="R65" i="8" s="1"/>
  <c r="O49" i="8"/>
  <c r="N45" i="8"/>
  <c r="O93" i="8"/>
  <c r="O77" i="8"/>
  <c r="O61" i="8"/>
  <c r="N93" i="8"/>
  <c r="N77" i="8"/>
  <c r="N61" i="8"/>
  <c r="O45" i="8"/>
  <c r="O52" i="8"/>
  <c r="N36" i="8"/>
  <c r="Q36" i="8" s="1"/>
  <c r="R36" i="8" s="1"/>
  <c r="O84" i="8"/>
  <c r="O68" i="8"/>
  <c r="N52" i="8"/>
  <c r="Q52" i="8" s="1"/>
  <c r="R52" i="8" s="1"/>
  <c r="N84" i="8"/>
  <c r="Q84" i="8" s="1"/>
  <c r="R84" i="8" s="1"/>
  <c r="N68" i="8"/>
  <c r="Q68" i="8" s="1"/>
  <c r="R68" i="8" s="1"/>
  <c r="O36" i="8"/>
  <c r="N10" i="8"/>
  <c r="N14" i="8"/>
  <c r="Q66" i="8"/>
  <c r="R66" i="8" s="1"/>
  <c r="P66" i="8"/>
  <c r="N11" i="8"/>
  <c r="Q50" i="8"/>
  <c r="R50" i="8" s="1"/>
  <c r="P50" i="8"/>
  <c r="O53" i="8"/>
  <c r="N37" i="8"/>
  <c r="N53" i="8"/>
  <c r="O37" i="8"/>
  <c r="O85" i="8"/>
  <c r="O69" i="8"/>
  <c r="N85" i="8"/>
  <c r="N69" i="8"/>
  <c r="N92" i="8"/>
  <c r="N76" i="8"/>
  <c r="O60" i="8"/>
  <c r="N44" i="8"/>
  <c r="O92" i="8"/>
  <c r="O44" i="8"/>
  <c r="N60" i="8"/>
  <c r="O76" i="8"/>
  <c r="Q82" i="8"/>
  <c r="R82" i="8" s="1"/>
  <c r="P82" i="8"/>
  <c r="P117" i="8"/>
  <c r="Q117" i="8"/>
  <c r="R117" i="8" s="1"/>
  <c r="Q99" i="8"/>
  <c r="R99" i="8" s="1"/>
  <c r="P99" i="8"/>
  <c r="Q105" i="8"/>
  <c r="R105" i="8" s="1"/>
  <c r="P105" i="8"/>
  <c r="Q111" i="8"/>
  <c r="R111" i="8" s="1"/>
  <c r="P111" i="8"/>
  <c r="O230" i="8"/>
  <c r="O171" i="8"/>
  <c r="N171" i="8"/>
  <c r="N230" i="8"/>
  <c r="O232" i="8"/>
  <c r="O172" i="8"/>
  <c r="O141" i="8"/>
  <c r="O139" i="8"/>
  <c r="O140" i="8"/>
  <c r="O138" i="8"/>
  <c r="N140" i="8"/>
  <c r="N138" i="8"/>
  <c r="N141" i="8"/>
  <c r="Q141" i="8" s="1"/>
  <c r="R141" i="8" s="1"/>
  <c r="N172" i="8"/>
  <c r="N139" i="8"/>
  <c r="Q139" i="8" s="1"/>
  <c r="R139" i="8" s="1"/>
  <c r="N232" i="8"/>
  <c r="O221" i="8"/>
  <c r="N179" i="8"/>
  <c r="Q179" i="8" s="1"/>
  <c r="R179" i="8" s="1"/>
  <c r="O120" i="8"/>
  <c r="O113" i="8"/>
  <c r="O108" i="8"/>
  <c r="O101" i="8"/>
  <c r="O222" i="8"/>
  <c r="N178" i="8"/>
  <c r="O119" i="8"/>
  <c r="O114" i="8"/>
  <c r="O107" i="8"/>
  <c r="O102" i="8"/>
  <c r="N222" i="8"/>
  <c r="Q222" i="8" s="1"/>
  <c r="R222" i="8" s="1"/>
  <c r="O179" i="8"/>
  <c r="N119" i="8"/>
  <c r="N114" i="8"/>
  <c r="Q114" i="8" s="1"/>
  <c r="R114" i="8" s="1"/>
  <c r="N107" i="8"/>
  <c r="N102" i="8"/>
  <c r="Q102" i="8" s="1"/>
  <c r="R102" i="8" s="1"/>
  <c r="N221" i="8"/>
  <c r="O178" i="8"/>
  <c r="N108" i="8"/>
  <c r="Q108" i="8" s="1"/>
  <c r="R108" i="8" s="1"/>
  <c r="N101" i="8"/>
  <c r="N120" i="8"/>
  <c r="Q120" i="8" s="1"/>
  <c r="R120" i="8" s="1"/>
  <c r="N113" i="8"/>
  <c r="O218" i="8"/>
  <c r="N174" i="8"/>
  <c r="O115" i="8"/>
  <c r="O110" i="8"/>
  <c r="O103" i="8"/>
  <c r="O98" i="8"/>
  <c r="O217" i="8"/>
  <c r="N175" i="8"/>
  <c r="Q175" i="8" s="1"/>
  <c r="R175" i="8" s="1"/>
  <c r="O116" i="8"/>
  <c r="O109" i="8"/>
  <c r="O104" i="8"/>
  <c r="O97" i="8"/>
  <c r="N217" i="8"/>
  <c r="O174" i="8"/>
  <c r="N116" i="8"/>
  <c r="Q116" i="8" s="1"/>
  <c r="R116" i="8" s="1"/>
  <c r="N109" i="8"/>
  <c r="N104" i="8"/>
  <c r="Q104" i="8" s="1"/>
  <c r="R104" i="8" s="1"/>
  <c r="N97" i="8"/>
  <c r="N110" i="8"/>
  <c r="Q110" i="8" s="1"/>
  <c r="R110" i="8" s="1"/>
  <c r="N103" i="8"/>
  <c r="N98" i="8"/>
  <c r="Q98" i="8" s="1"/>
  <c r="R98" i="8" s="1"/>
  <c r="N115" i="8"/>
  <c r="O175" i="8"/>
  <c r="N218" i="8"/>
  <c r="Q218" i="8" s="1"/>
  <c r="R218" i="8" s="1"/>
  <c r="P219" i="8"/>
  <c r="Q219" i="8"/>
  <c r="R219" i="8" s="1"/>
  <c r="P176" i="8"/>
  <c r="Q176" i="8"/>
  <c r="R176" i="8" s="1"/>
  <c r="N7" i="8"/>
  <c r="U138" i="8"/>
  <c r="U139" i="8"/>
  <c r="U97" i="8"/>
  <c r="U102" i="8"/>
  <c r="U98" i="8"/>
  <c r="U101" i="8"/>
  <c r="U19" i="8"/>
  <c r="U23" i="8"/>
  <c r="U15" i="8"/>
  <c r="U27" i="8"/>
  <c r="L7" i="8"/>
  <c r="U7" i="8" s="1"/>
  <c r="U16" i="8"/>
  <c r="U12" i="8"/>
  <c r="U26" i="8"/>
  <c r="U9" i="8"/>
  <c r="U13" i="8"/>
  <c r="U14" i="8"/>
  <c r="U28" i="8"/>
  <c r="U10" i="8"/>
  <c r="U24" i="8"/>
  <c r="U11" i="8"/>
  <c r="U8" i="8"/>
  <c r="U17" i="8"/>
  <c r="U25" i="8"/>
  <c r="P152" i="8" l="1"/>
  <c r="R152" i="8"/>
  <c r="Q152" i="8"/>
  <c r="Q212" i="8"/>
  <c r="R212" i="8" s="1"/>
  <c r="P212" i="8"/>
  <c r="P143" i="8"/>
  <c r="R143" i="8"/>
  <c r="Q143" i="8"/>
  <c r="Q191" i="8"/>
  <c r="R191" i="8"/>
  <c r="P191" i="8"/>
  <c r="P150" i="8"/>
  <c r="Q150" i="8"/>
  <c r="R150" i="8"/>
  <c r="P196" i="8"/>
  <c r="Q196" i="8"/>
  <c r="R196" i="8"/>
  <c r="P167" i="8"/>
  <c r="Q167" i="8"/>
  <c r="R167" i="8" s="1"/>
  <c r="Q200" i="8"/>
  <c r="R200" i="8" s="1"/>
  <c r="P200" i="8"/>
  <c r="Q187" i="8"/>
  <c r="R187" i="8"/>
  <c r="P187" i="8"/>
  <c r="P194" i="8"/>
  <c r="Q194" i="8"/>
  <c r="R194" i="8"/>
  <c r="P155" i="8"/>
  <c r="Q155" i="8"/>
  <c r="R155" i="8" s="1"/>
  <c r="R197" i="8"/>
  <c r="P197" i="8"/>
  <c r="Q197" i="8"/>
  <c r="P146" i="8"/>
  <c r="R146" i="8"/>
  <c r="Q146" i="8"/>
  <c r="P147" i="8"/>
  <c r="Q147" i="8"/>
  <c r="R147" i="8"/>
  <c r="P153" i="8"/>
  <c r="Q153" i="8"/>
  <c r="R153" i="8"/>
  <c r="Q190" i="8"/>
  <c r="P190" i="8"/>
  <c r="R190" i="8"/>
  <c r="Q76" i="8"/>
  <c r="R76" i="8" s="1"/>
  <c r="P76" i="8"/>
  <c r="Q37" i="8"/>
  <c r="R37" i="8" s="1"/>
  <c r="P37" i="8"/>
  <c r="R19" i="8"/>
  <c r="P19" i="8"/>
  <c r="Q19" i="8"/>
  <c r="P86" i="8"/>
  <c r="Q86" i="8"/>
  <c r="R86" i="8" s="1"/>
  <c r="R17" i="8"/>
  <c r="Q17" i="8"/>
  <c r="P17" i="8"/>
  <c r="Q87" i="8"/>
  <c r="R87" i="8" s="1"/>
  <c r="P87" i="8"/>
  <c r="Q71" i="8"/>
  <c r="R71" i="8" s="1"/>
  <c r="P71" i="8"/>
  <c r="Q92" i="8"/>
  <c r="R92" i="8" s="1"/>
  <c r="P92" i="8"/>
  <c r="Q61" i="8"/>
  <c r="R61" i="8" s="1"/>
  <c r="P61" i="8"/>
  <c r="Q64" i="8"/>
  <c r="R64" i="8" s="1"/>
  <c r="P64" i="8"/>
  <c r="R29" i="8"/>
  <c r="P29" i="8"/>
  <c r="Q29" i="8"/>
  <c r="Q44" i="8"/>
  <c r="R44" i="8" s="1"/>
  <c r="P44" i="8"/>
  <c r="R28" i="8"/>
  <c r="P28" i="8"/>
  <c r="Q28" i="8"/>
  <c r="Q69" i="8"/>
  <c r="R69" i="8" s="1"/>
  <c r="P69" i="8"/>
  <c r="R23" i="8"/>
  <c r="P23" i="8"/>
  <c r="Q23" i="8"/>
  <c r="R26" i="8"/>
  <c r="Q26" i="8"/>
  <c r="P26" i="8"/>
  <c r="R22" i="8"/>
  <c r="P22" i="8"/>
  <c r="Q22" i="8"/>
  <c r="Q77" i="8"/>
  <c r="R77" i="8" s="1"/>
  <c r="P77" i="8"/>
  <c r="P32" i="8"/>
  <c r="Q32" i="8"/>
  <c r="R32" i="8" s="1"/>
  <c r="Q54" i="8"/>
  <c r="R54" i="8" s="1"/>
  <c r="P54" i="8"/>
  <c r="Q38" i="8"/>
  <c r="R38" i="8" s="1"/>
  <c r="P38" i="8"/>
  <c r="Q39" i="8"/>
  <c r="R39" i="8" s="1"/>
  <c r="P39" i="8"/>
  <c r="P55" i="8"/>
  <c r="Q55" i="8"/>
  <c r="R55" i="8" s="1"/>
  <c r="Q60" i="8"/>
  <c r="R60" i="8" s="1"/>
  <c r="P60" i="8"/>
  <c r="R16" i="8"/>
  <c r="P16" i="8"/>
  <c r="Q16" i="8"/>
  <c r="Q85" i="8"/>
  <c r="R85" i="8" s="1"/>
  <c r="P85" i="8"/>
  <c r="Q53" i="8"/>
  <c r="R53" i="8" s="1"/>
  <c r="P53" i="8"/>
  <c r="R11" i="8"/>
  <c r="P11" i="8"/>
  <c r="Q11" i="8"/>
  <c r="R14" i="8"/>
  <c r="P14" i="8"/>
  <c r="Q14" i="8"/>
  <c r="R10" i="8"/>
  <c r="P10" i="8"/>
  <c r="Q10" i="8"/>
  <c r="P93" i="8"/>
  <c r="Q93" i="8"/>
  <c r="R93" i="8" s="1"/>
  <c r="Q45" i="8"/>
  <c r="R45" i="8" s="1"/>
  <c r="P45" i="8"/>
  <c r="Q80" i="8"/>
  <c r="R80" i="8" s="1"/>
  <c r="P80" i="8"/>
  <c r="Q48" i="8"/>
  <c r="R48" i="8" s="1"/>
  <c r="P48" i="8"/>
  <c r="Q70" i="8"/>
  <c r="R70" i="8" s="1"/>
  <c r="P70" i="8"/>
  <c r="Q97" i="8"/>
  <c r="R97" i="8" s="1"/>
  <c r="P97" i="8"/>
  <c r="Q113" i="8"/>
  <c r="R113" i="8" s="1"/>
  <c r="P113" i="8"/>
  <c r="Q119" i="8"/>
  <c r="R119" i="8" s="1"/>
  <c r="P119" i="8"/>
  <c r="P140" i="8"/>
  <c r="Q140" i="8"/>
  <c r="R140" i="8" s="1"/>
  <c r="Q115" i="8"/>
  <c r="R115" i="8" s="1"/>
  <c r="P115" i="8"/>
  <c r="P138" i="8"/>
  <c r="Q138" i="8"/>
  <c r="R138" i="8" s="1"/>
  <c r="P103" i="8"/>
  <c r="Q103" i="8"/>
  <c r="R103" i="8" s="1"/>
  <c r="Q109" i="8"/>
  <c r="R109" i="8" s="1"/>
  <c r="P109" i="8"/>
  <c r="Q101" i="8"/>
  <c r="R101" i="8" s="1"/>
  <c r="P101" i="8"/>
  <c r="Q172" i="8"/>
  <c r="R172" i="8" s="1"/>
  <c r="P172" i="8"/>
  <c r="Q171" i="8"/>
  <c r="R171" i="8" s="1"/>
  <c r="P171" i="8"/>
  <c r="P107" i="8"/>
  <c r="Q107" i="8"/>
  <c r="R107" i="8" s="1"/>
  <c r="Q178" i="8"/>
  <c r="R178" i="8" s="1"/>
  <c r="P178" i="8"/>
  <c r="Q232" i="8"/>
  <c r="R232" i="8" s="1"/>
  <c r="P232" i="8"/>
  <c r="P230" i="8"/>
  <c r="Q230" i="8"/>
  <c r="R230" i="8" s="1"/>
  <c r="P174" i="8"/>
  <c r="Q174" i="8"/>
  <c r="R174" i="8" s="1"/>
  <c r="Q221" i="8"/>
  <c r="R221" i="8" s="1"/>
  <c r="P221" i="8"/>
  <c r="P217" i="8"/>
  <c r="Q217" i="8"/>
  <c r="R217" i="8" s="1"/>
  <c r="P7" i="8"/>
  <c r="R7" i="8"/>
  <c r="Q7" i="8"/>
</calcChain>
</file>

<file path=xl/comments1.xml><?xml version="1.0" encoding="utf-8"?>
<comments xmlns="http://schemas.openxmlformats.org/spreadsheetml/2006/main">
  <authors>
    <author>samsung</author>
  </authors>
  <commentList>
    <comment ref="J3" authorId="0" shapeId="0">
      <text>
        <r>
          <rPr>
            <b/>
            <sz val="9"/>
            <color indexed="81"/>
            <rFont val="돋움"/>
            <family val="3"/>
            <charset val="129"/>
          </rPr>
          <t>이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코드를 사용할 때는 WEB 코드 + EWS 코드 + 순번(2자리) 일때 순번을 나타내기 위해서 사용</t>
        </r>
      </text>
    </comment>
    <comment ref="G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 -&gt; 도메인 구성된 서버의 hostname 과 매핑</t>
        </r>
      </text>
    </comment>
    <comment ref="K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 -&gt; 도메인 구성된 서버의 hostname 과 매핑</t>
        </r>
      </text>
    </comment>
    <comment ref="L4" authorId="0" shapeId="0">
      <text>
        <r>
          <rPr>
            <b/>
            <sz val="9"/>
            <color indexed="81"/>
            <rFont val="Tahoma"/>
            <family val="2"/>
          </rPr>
          <t xml:space="preserve">Sub </t>
        </r>
        <r>
          <rPr>
            <b/>
            <sz val="9"/>
            <color indexed="81"/>
            <rFont val="돋움"/>
            <family val="3"/>
            <charset val="129"/>
          </rPr>
          <t>도메인 코드는 L2 또는 L3 코드를 또는 솔루션 구분을 위한 코드로 할당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도메인 코드의 </t>
        </r>
        <r>
          <rPr>
            <b/>
            <sz val="9"/>
            <color indexed="81"/>
            <rFont val="Tahoma"/>
            <family val="2"/>
          </rPr>
          <t xml:space="preserve">Main </t>
        </r>
        <r>
          <rPr>
            <b/>
            <sz val="9"/>
            <color indexed="81"/>
            <rFont val="돋움"/>
            <family val="3"/>
            <charset val="129"/>
          </rPr>
          <t>은</t>
        </r>
        <r>
          <rPr>
            <b/>
            <sz val="9"/>
            <color indexed="81"/>
            <rFont val="Tahoma"/>
            <family val="2"/>
          </rPr>
          <t xml:space="preserve"> TA </t>
        </r>
        <r>
          <rPr>
            <b/>
            <sz val="9"/>
            <color indexed="81"/>
            <rFont val="돋움"/>
            <family val="3"/>
            <charset val="129"/>
          </rPr>
          <t>코드로 할당 -&gt; 도메인 구성된 서버의 hostname 과 매핑</t>
        </r>
      </text>
    </comment>
  </commentList>
</comments>
</file>

<file path=xl/comments2.xml><?xml version="1.0" encoding="utf-8"?>
<comments xmlns="http://schemas.openxmlformats.org/spreadsheetml/2006/main">
  <authors>
    <author>samsung</author>
  </authors>
  <commentList>
    <comment ref="G10" authorId="0" shapeId="0">
      <text>
        <r>
          <rPr>
            <b/>
            <sz val="9"/>
            <color indexed="81"/>
            <rFont val="Tahoma"/>
            <family val="2"/>
          </rPr>
          <t>Domain</t>
        </r>
        <r>
          <rPr>
            <b/>
            <sz val="9"/>
            <color indexed="81"/>
            <rFont val="돋움"/>
            <family val="3"/>
            <charset val="129"/>
          </rPr>
          <t>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코드 체계에 따른 코드 할당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0" authorId="0" shapeId="0">
      <text>
        <r>
          <rPr>
            <b/>
            <sz val="9"/>
            <color indexed="81"/>
            <rFont val="돋움"/>
            <family val="3"/>
            <charset val="129"/>
          </rPr>
          <t>개발 서버 Front 인스턴스는 2개 구성</t>
        </r>
      </text>
    </comment>
  </commentList>
</comments>
</file>

<file path=xl/comments3.xml><?xml version="1.0" encoding="utf-8"?>
<comments xmlns="http://schemas.openxmlformats.org/spreadsheetml/2006/main">
  <authors>
    <author>samsung</author>
  </authors>
  <commentList>
    <comment ref="V5" authorId="0" shapeId="0">
      <text>
        <r>
          <rPr>
            <b/>
            <sz val="9"/>
            <color indexed="81"/>
            <rFont val="돋움"/>
            <family val="3"/>
            <charset val="129"/>
          </rPr>
          <t>운영 : 운영시Dynatrace 구성
통테 : 오픈전 통합테스트까지 Dynatrace 임시 라이선스 구성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차세대에서 변경
M : 내부 Manager 업무
S : 외부 어드민
F : Front 업무 서비스
</t>
        </r>
      </text>
    </comment>
    <comment ref="O6" authorId="0" shapeId="0">
      <text>
        <r>
          <rPr>
            <b/>
            <sz val="9"/>
            <color indexed="81"/>
            <rFont val="Tahoma"/>
            <family val="2"/>
          </rPr>
          <t xml:space="preserve">SSL </t>
        </r>
        <r>
          <rPr>
            <b/>
            <sz val="9"/>
            <color indexed="81"/>
            <rFont val="돋움"/>
            <family val="3"/>
            <charset val="129"/>
          </rPr>
          <t xml:space="preserve">가속기에 등록된 외부 URL에 대해서 리다이렉트 필요시 구성
(virtual host)
</t>
        </r>
      </text>
    </comment>
    <comment ref="S6" authorId="0" shapeId="0">
      <text>
        <r>
          <rPr>
            <b/>
            <sz val="9"/>
            <color indexed="81"/>
            <rFont val="돋움"/>
            <family val="3"/>
            <charset val="129"/>
          </rPr>
          <t>도메인 : 도메인별 통합 Document Root 구성
인스턴스 : 인스턴스별 별도 Document Root 구성</t>
        </r>
      </text>
    </comment>
    <comment ref="F122" authorId="0" shapeId="0">
      <text>
        <r>
          <rPr>
            <b/>
            <sz val="9"/>
            <color indexed="81"/>
            <rFont val="돋움"/>
            <family val="3"/>
            <charset val="129"/>
          </rPr>
          <t>이미지 도메인용 도메인 코드</t>
        </r>
      </text>
    </comment>
    <comment ref="F127" authorId="0" shapeId="0">
      <text>
        <r>
          <rPr>
            <b/>
            <sz val="9"/>
            <color indexed="81"/>
            <rFont val="돋움"/>
            <family val="3"/>
            <charset val="129"/>
          </rPr>
          <t>이미지 도메인용 도메인 코드</t>
        </r>
      </text>
    </comment>
    <comment ref="F181" authorId="0" shapeId="0">
      <text>
        <r>
          <rPr>
            <b/>
            <sz val="9"/>
            <color indexed="81"/>
            <rFont val="돋움"/>
            <family val="3"/>
            <charset val="129"/>
          </rPr>
          <t>이미지 도메인용 도메인 코드</t>
        </r>
      </text>
    </comment>
    <comment ref="F224" authorId="0" shapeId="0">
      <text>
        <r>
          <rPr>
            <b/>
            <sz val="9"/>
            <color indexed="81"/>
            <rFont val="돋움"/>
            <family val="3"/>
            <charset val="129"/>
          </rPr>
          <t>이미지 도메인용 도메인 코드</t>
        </r>
      </text>
    </comment>
  </commentList>
</comments>
</file>

<file path=xl/comments4.xml><?xml version="1.0" encoding="utf-8"?>
<comments xmlns="http://schemas.openxmlformats.org/spreadsheetml/2006/main">
  <authors>
    <author>samsung</author>
  </authors>
  <commentList>
    <comment ref="V3" authorId="0" shapeId="0">
      <text>
        <r>
          <rPr>
            <b/>
            <sz val="9"/>
            <color indexed="81"/>
            <rFont val="돋움"/>
            <family val="3"/>
            <charset val="129"/>
          </rPr>
          <t>운영 : 운영시Dynatrace 구성
통테 : 오픈전 통합테스트까지 Dynatrace 임시 라이선스 구성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" authorId="0" shapeId="0">
      <text>
        <r>
          <rPr>
            <b/>
            <sz val="9"/>
            <color indexed="81"/>
            <rFont val="돋움"/>
            <family val="3"/>
            <charset val="129"/>
          </rPr>
          <t xml:space="preserve">차세대에서 변경
M : 내부 Manager 업무
S : 외부 어드민
F : Front 업무 서비스
</t>
        </r>
      </text>
    </comment>
    <comment ref="O4" authorId="0" shapeId="0">
      <text>
        <r>
          <rPr>
            <b/>
            <sz val="9"/>
            <color indexed="81"/>
            <rFont val="Tahoma"/>
            <family val="2"/>
          </rPr>
          <t xml:space="preserve">SSL </t>
        </r>
        <r>
          <rPr>
            <b/>
            <sz val="9"/>
            <color indexed="81"/>
            <rFont val="돋움"/>
            <family val="3"/>
            <charset val="129"/>
          </rPr>
          <t xml:space="preserve">가속기에 등록된 외부 URL에 대해서 리다이렉트 필요시 구성
(virtual host)
</t>
        </r>
      </text>
    </comment>
    <comment ref="S4" authorId="0" shapeId="0">
      <text>
        <r>
          <rPr>
            <b/>
            <sz val="9"/>
            <color indexed="81"/>
            <rFont val="돋움"/>
            <family val="3"/>
            <charset val="129"/>
          </rPr>
          <t>도메인 : 도메인별 통합 Document Root 구성
인스턴스 : 인스턴스별 별도 Document Root 구성</t>
        </r>
      </text>
    </comment>
  </commentList>
</comments>
</file>

<file path=xl/sharedStrings.xml><?xml version="1.0" encoding="utf-8"?>
<sst xmlns="http://schemas.openxmlformats.org/spreadsheetml/2006/main" count="3171" uniqueCount="793">
  <si>
    <t>컬처</t>
  </si>
  <si>
    <t>노드</t>
  </si>
  <si>
    <t>서버명</t>
  </si>
  <si>
    <t>hpg</t>
    <phoneticPr fontId="2" type="noConversion"/>
  </si>
  <si>
    <t>구분</t>
    <phoneticPr fontId="2" type="noConversion"/>
  </si>
  <si>
    <t>시스템
코드</t>
    <phoneticPr fontId="2" type="noConversion"/>
  </si>
  <si>
    <t>호스트명</t>
    <phoneticPr fontId="2" type="noConversion"/>
  </si>
  <si>
    <t>비고</t>
    <phoneticPr fontId="2" type="noConversion"/>
  </si>
  <si>
    <t>W</t>
    <phoneticPr fontId="2" type="noConversion"/>
  </si>
  <si>
    <t>p</t>
    <phoneticPr fontId="2" type="noConversion"/>
  </si>
  <si>
    <t>SHP1</t>
  </si>
  <si>
    <t>CAC1</t>
  </si>
  <si>
    <t>서버명</t>
    <phoneticPr fontId="0" type="Hiragana"/>
  </si>
  <si>
    <t>구분</t>
    <phoneticPr fontId="0" type="Hiragana"/>
  </si>
  <si>
    <t>도메인</t>
    <phoneticPr fontId="0" type="Hiragana"/>
  </si>
  <si>
    <t>Main</t>
    <phoneticPr fontId="0" type="Hiragana"/>
  </si>
  <si>
    <t>구성</t>
    <phoneticPr fontId="0" type="Hiragana"/>
  </si>
  <si>
    <t>통합홈페이지</t>
  </si>
  <si>
    <t>도메인</t>
    <phoneticPr fontId="2" type="noConversion"/>
  </si>
  <si>
    <t>itc</t>
    <phoneticPr fontId="2" type="noConversion"/>
  </si>
  <si>
    <t>내부 WEB #1</t>
    <phoneticPr fontId="2" type="noConversion"/>
  </si>
  <si>
    <t>웨딩</t>
  </si>
  <si>
    <t>W</t>
  </si>
  <si>
    <t>쇼핑몰 공통</t>
  </si>
  <si>
    <t>출산 육아</t>
  </si>
  <si>
    <t>M</t>
    <phoneticPr fontId="0" type="Hiragana"/>
  </si>
  <si>
    <t>S</t>
    <phoneticPr fontId="0" type="Hiragana"/>
  </si>
  <si>
    <t>구분</t>
    <phoneticPr fontId="0" type="Hiragana"/>
  </si>
  <si>
    <t>코드</t>
    <phoneticPr fontId="0" type="Hiragana"/>
  </si>
  <si>
    <t>내용</t>
    <phoneticPr fontId="0" type="Hiragana"/>
  </si>
  <si>
    <t>도메인 구분</t>
    <phoneticPr fontId="0" type="Hiragana"/>
  </si>
  <si>
    <t>Instance 용도</t>
    <phoneticPr fontId="0" type="Hiragana"/>
  </si>
  <si>
    <t>F</t>
    <phoneticPr fontId="0" type="Hiragana"/>
  </si>
  <si>
    <t>F</t>
  </si>
  <si>
    <t>WEB</t>
    <phoneticPr fontId="0" type="Hiragana"/>
  </si>
  <si>
    <t>영랩</t>
    <phoneticPr fontId="0" type="Hiragana"/>
  </si>
  <si>
    <t>모바일QR코드</t>
    <phoneticPr fontId="2" type="noConversion"/>
  </si>
  <si>
    <t>운영지원 Support 사이트 WAS 용 (Acube 연동)</t>
    <phoneticPr fontId="0" type="Hiragana"/>
  </si>
  <si>
    <t>WEB 서버</t>
    <phoneticPr fontId="0" type="Hiragana"/>
  </si>
  <si>
    <t>내부 Manager 업무</t>
    <phoneticPr fontId="0" type="Hiragana"/>
  </si>
  <si>
    <t>Front 업무</t>
    <phoneticPr fontId="0" type="Hiragana"/>
  </si>
  <si>
    <t>-</t>
    <phoneticPr fontId="2" type="noConversion"/>
  </si>
  <si>
    <t>W</t>
    <phoneticPr fontId="2" type="noConversion"/>
  </si>
  <si>
    <t>shp</t>
    <phoneticPr fontId="2" type="noConversion"/>
  </si>
  <si>
    <t>MSP 공통</t>
  </si>
  <si>
    <t>p</t>
    <phoneticPr fontId="2" type="noConversion"/>
  </si>
  <si>
    <t>대분류</t>
    <phoneticPr fontId="2" type="noConversion"/>
  </si>
  <si>
    <t>소분류</t>
    <phoneticPr fontId="2" type="noConversion"/>
  </si>
  <si>
    <t>옵   션   명</t>
    <phoneticPr fontId="2" type="noConversion"/>
  </si>
  <si>
    <t>System</t>
    <phoneticPr fontId="2" type="noConversion"/>
  </si>
  <si>
    <t>Host Name</t>
    <phoneticPr fontId="2" type="noConversion"/>
  </si>
  <si>
    <t>OS</t>
    <phoneticPr fontId="2" type="noConversion"/>
  </si>
  <si>
    <t>Domain Home</t>
    <phoneticPr fontId="2" type="noConversion"/>
  </si>
  <si>
    <t>Log Home</t>
    <phoneticPr fontId="2" type="noConversion"/>
  </si>
  <si>
    <t>도메인 구성</t>
    <phoneticPr fontId="2" type="noConversion"/>
  </si>
  <si>
    <t>Admin Port</t>
    <phoneticPr fontId="2" type="noConversion"/>
  </si>
  <si>
    <t>도메인명</t>
    <phoneticPr fontId="2" type="noConversion"/>
  </si>
  <si>
    <t>컴포넌트명</t>
    <phoneticPr fontId="2" type="noConversion"/>
  </si>
  <si>
    <t>Listen</t>
  </si>
  <si>
    <t>worker MPM</t>
    <phoneticPr fontId="2" type="noConversion"/>
  </si>
  <si>
    <t>StartServers</t>
    <phoneticPr fontId="2" type="noConversion"/>
  </si>
  <si>
    <t>MaxClients</t>
  </si>
  <si>
    <t>MinSpareThreads</t>
    <phoneticPr fontId="2" type="noConversion"/>
  </si>
  <si>
    <t>MaxSpareThreads</t>
  </si>
  <si>
    <t>ThreadsPerChild</t>
  </si>
  <si>
    <t>MaxRequestsPerChild</t>
  </si>
  <si>
    <t>include</t>
    <phoneticPr fontId="2" type="noConversion"/>
  </si>
  <si>
    <t>로그</t>
    <phoneticPr fontId="2" type="noConversion"/>
  </si>
  <si>
    <t>Listen</t>
    <phoneticPr fontId="2" type="noConversion"/>
  </si>
  <si>
    <t>SSLProtocol</t>
    <phoneticPr fontId="2" type="noConversion"/>
  </si>
  <si>
    <t>SSLCipherSuite</t>
    <phoneticPr fontId="2" type="noConversion"/>
  </si>
  <si>
    <t>SSLWallet</t>
    <phoneticPr fontId="2" type="noConversion"/>
  </si>
  <si>
    <t>적용값</t>
    <phoneticPr fontId="2" type="noConversion"/>
  </si>
  <si>
    <t>노드별 분산 구성</t>
    <phoneticPr fontId="2" type="noConversion"/>
  </si>
  <si>
    <t>ServerLimit</t>
    <phoneticPr fontId="2" type="noConversion"/>
  </si>
  <si>
    <t>적용 기준</t>
    <phoneticPr fontId="2" type="noConversion"/>
  </si>
  <si>
    <t>CI-TEC 권고</t>
    <phoneticPr fontId="2" type="noConversion"/>
  </si>
  <si>
    <t>DocumentRoot</t>
    <phoneticPr fontId="2" type="noConversion"/>
  </si>
  <si>
    <t>보안팀 웹로그 생성기준</t>
    <phoneticPr fontId="2" type="noConversion"/>
  </si>
  <si>
    <t>어플리케이션은 홈페이지만 L2 사용, 그외 L3 및 솔루션용도</t>
    <phoneticPr fontId="2" type="noConversion"/>
  </si>
  <si>
    <t>Port
구분</t>
    <phoneticPr fontId="0" type="Hiragana"/>
  </si>
  <si>
    <t>Sub</t>
    <phoneticPr fontId="0" type="Hiragana"/>
  </si>
  <si>
    <t>이메일 청구서</t>
    <phoneticPr fontId="2" type="noConversion"/>
  </si>
  <si>
    <t>내부 WEB #2</t>
  </si>
  <si>
    <t>내부 WEB #2</t>
    <phoneticPr fontId="2" type="noConversion"/>
  </si>
  <si>
    <t>통합홈페이지 Front 서비스 #1</t>
    <phoneticPr fontId="2" type="noConversion"/>
  </si>
  <si>
    <t>홈페이지 WEB #2</t>
  </si>
  <si>
    <t>홈페이지 WEB #1</t>
  </si>
  <si>
    <t>홈페이지 WEB #3</t>
  </si>
  <si>
    <t>홈페이지 WEB #4</t>
  </si>
  <si>
    <t>쇼핑몰 WEB #1</t>
    <phoneticPr fontId="2" type="noConversion"/>
  </si>
  <si>
    <t>이미지 도메인</t>
    <phoneticPr fontId="0" type="Hiragana"/>
  </si>
  <si>
    <t>외부 OHS</t>
    <phoneticPr fontId="0" type="Hiragana"/>
  </si>
  <si>
    <t xml:space="preserve">외부 </t>
    <phoneticPr fontId="0" type="Hiragana"/>
  </si>
  <si>
    <t>내부</t>
    <phoneticPr fontId="0" type="Hiragana"/>
  </si>
  <si>
    <t>내부 OHS</t>
    <phoneticPr fontId="0" type="Hiragana"/>
  </si>
  <si>
    <t>차세대 기준과 다른 기준으로 적용 예정, CDN 서비스 고려하여 만들 것</t>
    <phoneticPr fontId="2" type="noConversion"/>
  </si>
  <si>
    <t>SSL 가속기와 설정충돌 주의할 것</t>
    <phoneticPr fontId="2" type="noConversion"/>
  </si>
  <si>
    <t>차세대 기준과 다른 기준으로 적용 예정, CDN 서비스 고려하여 만들 것</t>
    <phoneticPr fontId="2" type="noConversion"/>
  </si>
  <si>
    <t>센터 요청</t>
    <phoneticPr fontId="2" type="noConversion"/>
  </si>
  <si>
    <t>보안</t>
    <phoneticPr fontId="2" type="noConversion"/>
  </si>
  <si>
    <t>불필요 method 금지</t>
    <phoneticPr fontId="2" type="noConversion"/>
  </si>
  <si>
    <t>error page설정</t>
    <phoneticPr fontId="2" type="noConversion"/>
  </si>
  <si>
    <t>공통 error 페이지 생성 및 was 장애시 바로 뜰수 있도록 설정할 것
(개발초기부터 테스트 필요)
코드별 에러페이지 설정? (403, 404, 501, 503.. 등)</t>
    <phoneticPr fontId="2" type="noConversion"/>
  </si>
  <si>
    <t>디렉토리 구조 보이지 않도록 설정</t>
    <phoneticPr fontId="2" type="noConversion"/>
  </si>
  <si>
    <t>S/W 버전정보 노출 금지</t>
    <phoneticPr fontId="2" type="noConversion"/>
  </si>
  <si>
    <t>logcenter</t>
    <phoneticPr fontId="2" type="noConversion"/>
  </si>
  <si>
    <t>log 관리방안
(보관/삭제용 shell)</t>
    <phoneticPr fontId="2" type="noConversion"/>
  </si>
  <si>
    <t>보안팀 웹로그 생성기준과 일치함</t>
    <phoneticPr fontId="2" type="noConversion"/>
  </si>
  <si>
    <t>불필요 method 삭제 : trace/options/move/head/put/delete method 막기
예) iplanet 설정
&lt;Client method="TRACE"&gt;
AuthTrans fn="set-variable" remove-headers="transfer-encoding" set-headers="content-length: -1" error="501"
&lt;/Client&gt;
&lt;Client method="OPTIONS"&gt;
AuthTrans fn="set-variable" remove-headers="transfer-encoding" set-headers="content-length:-1" error="501"
&lt;/Client&gt;
&lt;Client method="MOVE"&gt;
AuthTrans fn="set-variable" remove-headers="transfer-encoding" set-headers="content-length:-1" error="501"
&lt;/Client&gt;
&lt;Client method="HEAD"&gt;
AuthTrans fn="set-variable" remove-headers="transfer-encoding" set-headers="content-length: -1" error="501"
&lt;/Client&gt;
&lt;Client method="PUT"&gt;
AuthTrans fn="set-variable" remove-headers="transfer-encoding" set-headers="content-length: -1" error="501"
&lt;/Client&gt;</t>
    <phoneticPr fontId="2" type="noConversion"/>
  </si>
  <si>
    <t>OS</t>
  </si>
  <si>
    <t>설치계정</t>
  </si>
  <si>
    <t>설치 경로</t>
  </si>
  <si>
    <t>도메인 구성 경로</t>
  </si>
  <si>
    <t>access 로그</t>
    <phoneticPr fontId="2" type="noConversion"/>
  </si>
  <si>
    <t>error 로그</t>
    <phoneticPr fontId="2" type="noConversion"/>
  </si>
  <si>
    <t>CustomLog</t>
    <phoneticPr fontId="2" type="noConversion"/>
  </si>
  <si>
    <t>httpd.conf
설정</t>
    <phoneticPr fontId="2" type="noConversion"/>
  </si>
  <si>
    <t>SSL 설정</t>
    <phoneticPr fontId="2" type="noConversion"/>
  </si>
  <si>
    <t>ssl.conf
설정</t>
    <phoneticPr fontId="2" type="noConversion"/>
  </si>
  <si>
    <t>directory indexing 금지</t>
    <phoneticPr fontId="2" type="noConversion"/>
  </si>
  <si>
    <t>RewriteCond %{REQUEST_METHOD} ^(TRACE|OPTIONS|MOVE|HEAD|PUT|DELETE)</t>
    <phoneticPr fontId="2" type="noConversion"/>
  </si>
  <si>
    <t>olb</t>
    <phoneticPr fontId="2" type="noConversion"/>
  </si>
  <si>
    <t>t</t>
  </si>
  <si>
    <t>통합 WEB 개발</t>
  </si>
  <si>
    <t>쇼핑몰 WEB 개발</t>
  </si>
  <si>
    <t>v</t>
  </si>
  <si>
    <t>P-SHP1-W</t>
  </si>
  <si>
    <t>9311</t>
  </si>
  <si>
    <t>7311</t>
  </si>
  <si>
    <t>7312</t>
  </si>
  <si>
    <t>7313</t>
  </si>
  <si>
    <t>P-CAC1-W</t>
  </si>
  <si>
    <t>9421</t>
  </si>
  <si>
    <t>7421</t>
  </si>
  <si>
    <t>7422</t>
  </si>
  <si>
    <t>7423</t>
  </si>
  <si>
    <t>shp</t>
  </si>
  <si>
    <t>※ WEB 통합되어도 내부웹은 L3별 상세 Admin 페이지를 구성함.</t>
    <phoneticPr fontId="2" type="noConversion"/>
  </si>
  <si>
    <t>※ WEB 통합은 Front 업무에 한함.</t>
    <phoneticPr fontId="2" type="noConversion"/>
  </si>
  <si>
    <t>코드</t>
    <phoneticPr fontId="2" type="noConversion"/>
  </si>
  <si>
    <t>용도</t>
    <phoneticPr fontId="2" type="noConversion"/>
  </si>
  <si>
    <t>도메인명</t>
    <phoneticPr fontId="2" type="noConversion"/>
  </si>
  <si>
    <t>용도</t>
    <phoneticPr fontId="0" type="Hiragana"/>
  </si>
  <si>
    <t>SEQ</t>
    <phoneticPr fontId="2" type="noConversion"/>
  </si>
  <si>
    <t>서비스</t>
    <phoneticPr fontId="2" type="noConversion"/>
  </si>
  <si>
    <t>노드
매니저</t>
    <phoneticPr fontId="2" type="noConversion"/>
  </si>
  <si>
    <t>SSL</t>
    <phoneticPr fontId="2" type="noConversion"/>
  </si>
  <si>
    <t>Admin</t>
    <phoneticPr fontId="2" type="noConversion"/>
  </si>
  <si>
    <t>디렉토리</t>
    <phoneticPr fontId="2" type="noConversion"/>
  </si>
  <si>
    <t>인스턴스명</t>
    <phoneticPr fontId="2" type="noConversion"/>
  </si>
  <si>
    <t>Document Root</t>
    <phoneticPr fontId="2" type="noConversion"/>
  </si>
  <si>
    <t>로그 홈</t>
    <phoneticPr fontId="2" type="noConversion"/>
  </si>
  <si>
    <t>인스턴스</t>
    <phoneticPr fontId="2" type="noConversion"/>
  </si>
  <si>
    <t>포트</t>
    <phoneticPr fontId="2" type="noConversion"/>
  </si>
  <si>
    <r>
      <t>OHS 컴포넌트(</t>
    </r>
    <r>
      <rPr>
        <b/>
        <sz val="10"/>
        <color theme="1"/>
        <rFont val="맑은 고딕"/>
        <family val="3"/>
        <charset val="129"/>
      </rPr>
      <t>≒인스턴스</t>
    </r>
    <r>
      <rPr>
        <b/>
        <sz val="10"/>
        <color theme="1"/>
        <rFont val="맑은 고딕"/>
        <family val="3"/>
        <charset val="129"/>
        <scheme val="minor"/>
      </rPr>
      <t>) 구성</t>
    </r>
    <phoneticPr fontId="2" type="noConversion"/>
  </si>
  <si>
    <t>Doc
구분</t>
    <phoneticPr fontId="0" type="Hiragana"/>
  </si>
  <si>
    <t>도메인</t>
  </si>
  <si>
    <t>서비스 내용</t>
    <phoneticPr fontId="2" type="noConversion"/>
  </si>
  <si>
    <t>도메인 정보</t>
    <phoneticPr fontId="2" type="noConversion"/>
  </si>
  <si>
    <t>OHS 도메인 구성</t>
    <phoneticPr fontId="2" type="noConversion"/>
  </si>
  <si>
    <t/>
  </si>
  <si>
    <t>/shp/chn/cac/webApps</t>
  </si>
  <si>
    <t>thpgwb01</t>
  </si>
  <si>
    <t>MSP 모바일웹</t>
    <phoneticPr fontId="2" type="noConversion"/>
  </si>
  <si>
    <r>
      <t>/</t>
    </r>
    <r>
      <rPr>
        <b/>
        <sz val="11"/>
        <color rgb="FFFF0000"/>
        <rFont val="맑은 고딕"/>
        <family val="3"/>
        <charset val="129"/>
        <scheme val="minor"/>
      </rPr>
      <t>{시스템코드}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{L1코드}</t>
    </r>
    <r>
      <rPr>
        <sz val="11"/>
        <color theme="1"/>
        <rFont val="맑은 고딕"/>
        <family val="2"/>
        <charset val="129"/>
        <scheme val="minor"/>
      </rPr>
      <t>/</t>
    </r>
    <r>
      <rPr>
        <b/>
        <sz val="11"/>
        <color rgb="FFFF0000"/>
        <rFont val="맑은 고딕"/>
        <family val="3"/>
        <charset val="129"/>
        <scheme val="minor"/>
      </rPr>
      <t>{L2(홈페이지)코드 또는 L3코드}</t>
    </r>
    <r>
      <rPr>
        <sz val="11"/>
        <color theme="1"/>
        <rFont val="맑은 고딕"/>
        <family val="2"/>
        <charset val="129"/>
        <scheme val="minor"/>
      </rPr>
      <t>/webApps/</t>
    </r>
    <phoneticPr fontId="2" type="noConversion"/>
  </si>
  <si>
    <t>General</t>
    <phoneticPr fontId="2" type="noConversion"/>
  </si>
  <si>
    <t>KeepAlive</t>
    <phoneticPr fontId="2" type="noConversion"/>
  </si>
  <si>
    <t>KeepAliveTimeout</t>
    <phoneticPr fontId="2" type="noConversion"/>
  </si>
  <si>
    <t>MaxKeepAliveRequests</t>
    <phoneticPr fontId="2" type="noConversion"/>
  </si>
  <si>
    <t>cache Module</t>
    <phoneticPr fontId="2" type="noConversion"/>
  </si>
  <si>
    <t>httpd.conf 파일에서 file_cache_module, file 외에 disk, memory 추가 가능</t>
    <phoneticPr fontId="2" type="noConversion"/>
  </si>
  <si>
    <t>보안</t>
    <phoneticPr fontId="2" type="noConversion"/>
  </si>
  <si>
    <t>Custom HI</t>
    <phoneticPr fontId="2" type="noConversion"/>
  </si>
  <si>
    <t>센터 권고값</t>
    <phoneticPr fontId="2" type="noConversion"/>
  </si>
  <si>
    <t>ErrorDocument</t>
    <phoneticPr fontId="2" type="noConversion"/>
  </si>
  <si>
    <t>ErrorDocument 401 /error.html
ErrorDocument 403 /error.html
ErrorDocument 404 /error.html
ErrorDocument 500 /error.html
ErrorDocument 501 /error.html
ErrorDocument 502 /error.html</t>
    <phoneticPr fontId="2" type="noConversion"/>
  </si>
  <si>
    <t>Redirect
용도</t>
    <phoneticPr fontId="2" type="noConversion"/>
  </si>
  <si>
    <t>-</t>
    <phoneticPr fontId="2" type="noConversion"/>
  </si>
  <si>
    <t>APP카드 공통</t>
    <phoneticPr fontId="2" type="noConversion"/>
  </si>
  <si>
    <t>APP카드 공통 내부 Manager 업무</t>
  </si>
  <si>
    <t>통합홈페이지 이미지 (WCMS)</t>
  </si>
  <si>
    <t>통합홈페이지 이미지 (WCMS) 내부 Manager 업무</t>
  </si>
  <si>
    <t>통합홈페이지 이미지 (CSS)</t>
  </si>
  <si>
    <t>통합홈페이지 이미지 (CSS) 내부 Manager 업무</t>
  </si>
  <si>
    <t>쇼핑몰 이미지 (WCMS)</t>
  </si>
  <si>
    <t>쇼핑몰 이미지 (WCMS) 내부 Manager 업무</t>
  </si>
  <si>
    <t>쇼핑몰 이미지 (CSS)</t>
  </si>
  <si>
    <t>쇼핑몰 이미지 (CSS) 내부 Manager 업무</t>
  </si>
  <si>
    <t>플릿렌터카온라인영업</t>
    <phoneticPr fontId="0" type="Hiragana"/>
  </si>
  <si>
    <t>플릿렌터카온라인영업 내부 Manager 업무</t>
  </si>
  <si>
    <t>스마트워크플레이스 내부 Manager 업무</t>
  </si>
  <si>
    <t>이메일 청구서 내부 Manager 업무</t>
  </si>
  <si>
    <t>통합홈페이지 내부 Manager 업무</t>
  </si>
  <si>
    <t>쇼핑몰 공통 내부 Manager 업무</t>
  </si>
  <si>
    <t>출산 육아 내부 Manager 업무</t>
  </si>
  <si>
    <t>보험 내부 Manager 업무</t>
  </si>
  <si>
    <t>통합홈페이지 Front 서비스 #3</t>
  </si>
  <si>
    <t>통합홈페이지 이미지 (WCMS) Front 서비스 #1</t>
    <phoneticPr fontId="2" type="noConversion"/>
  </si>
  <si>
    <t>통합홈페이지 운영지원 Support #1</t>
    <phoneticPr fontId="2" type="noConversion"/>
  </si>
  <si>
    <t>통합홈페이지 이미지 (CSS) Front 서비스 #1</t>
    <phoneticPr fontId="2" type="noConversion"/>
  </si>
  <si>
    <t>컬처 Front 서비스 #1</t>
    <phoneticPr fontId="2" type="noConversion"/>
  </si>
  <si>
    <t>웨딩 Front 서비스 #1</t>
    <phoneticPr fontId="2" type="noConversion"/>
  </si>
  <si>
    <t>영랩 Front 서비스 #1</t>
    <phoneticPr fontId="0" type="Hiragana"/>
  </si>
  <si>
    <t>플릿렌터카온라인영업 Front 서비스 #1</t>
    <phoneticPr fontId="0" type="Hiragana"/>
  </si>
  <si>
    <t>모바일QR코드 Front 서비스 #1</t>
    <phoneticPr fontId="2" type="noConversion"/>
  </si>
  <si>
    <t>보험, 여행, 리빙 통합 Support 서비스 #1</t>
    <phoneticPr fontId="2" type="noConversion"/>
  </si>
  <si>
    <t>통합홈페이지 Front 서비스 #2</t>
  </si>
  <si>
    <t>통합홈페이지 운영지원 Support #2</t>
  </si>
  <si>
    <t>통합홈페이지 이미지 (WCMS) Front 서비스 #2</t>
  </si>
  <si>
    <t>통합홈페이지 이미지 (CSS) Front 서비스 #2</t>
  </si>
  <si>
    <t>보험, 여행, 리빙 통합 Support 서비스 #2</t>
  </si>
  <si>
    <t>컬처 Front 서비스 #2</t>
  </si>
  <si>
    <t>웨딩 Front 서비스 #2</t>
  </si>
  <si>
    <t>영랩 Front 서비스 #2</t>
  </si>
  <si>
    <t>플릿렌터카온라인영업 Front 서비스 #2</t>
  </si>
  <si>
    <t>모바일QR코드 Front 서비스 #2</t>
  </si>
  <si>
    <t>통합홈페이지 운영지원 Support #3</t>
  </si>
  <si>
    <t>통합홈페이지 이미지 (WCMS) Front 서비스 #3</t>
  </si>
  <si>
    <t>통합홈페이지 이미지 (CSS) Front 서비스 #3</t>
  </si>
  <si>
    <t>보험, 여행, 리빙 통합 Support 서비스 #3</t>
  </si>
  <si>
    <t>컬처 Front 서비스 #3</t>
  </si>
  <si>
    <t>웨딩 Front 서비스 #3</t>
  </si>
  <si>
    <t>영랩 Front 서비스 #3</t>
  </si>
  <si>
    <t>플릿렌터카온라인영업 Front 서비스 #3</t>
  </si>
  <si>
    <t>모바일QR코드 Front 서비스 #3</t>
  </si>
  <si>
    <t>통합홈페이지 Front 서비스 #4</t>
  </si>
  <si>
    <t>통합홈페이지 운영지원 Support #4</t>
  </si>
  <si>
    <t>통합홈페이지 이미지 (WCMS) Front 서비스 #4</t>
  </si>
  <si>
    <t>통합홈페이지 이미지 (CSS) Front 서비스 #4</t>
  </si>
  <si>
    <t>컬처 Front 서비스 #4</t>
  </si>
  <si>
    <t>웨딩 Front 서비스 #4</t>
  </si>
  <si>
    <t>영랩 Front 서비스 #4</t>
  </si>
  <si>
    <t>모바일QR코드 Front 서비스 #4</t>
    <phoneticPr fontId="2" type="noConversion"/>
  </si>
  <si>
    <t>보험, 여행, 리빙 통합 Support 서비스 #4</t>
    <phoneticPr fontId="2" type="noConversion"/>
  </si>
  <si>
    <t>플릿렌터카온라인영업 Front 서비스 #4</t>
    <phoneticPr fontId="2" type="noConversion"/>
  </si>
  <si>
    <t>APP카드 공통 Front 서비스 #1</t>
    <phoneticPr fontId="2" type="noConversion"/>
  </si>
  <si>
    <t>APP카드 공통 Front 서비스 #4</t>
    <phoneticPr fontId="2" type="noConversion"/>
  </si>
  <si>
    <t>APP카드 공통 Front 서비스 #2</t>
    <phoneticPr fontId="2" type="noConversion"/>
  </si>
  <si>
    <t>APP카드 공통 Front 서비스 #3</t>
    <phoneticPr fontId="2" type="noConversion"/>
  </si>
  <si>
    <t>쇼핑몰 공통 Front 서비스 #1</t>
    <phoneticPr fontId="2" type="noConversion"/>
  </si>
  <si>
    <t>쇼핑몰 공통 Support 서비스 #1</t>
    <phoneticPr fontId="2" type="noConversion"/>
  </si>
  <si>
    <t>출산 육아 Support 서비스 #1</t>
    <phoneticPr fontId="2" type="noConversion"/>
  </si>
  <si>
    <t>쇼핑몰 이미지 (WCMS) Front 서비스 #1</t>
    <phoneticPr fontId="2" type="noConversion"/>
  </si>
  <si>
    <t>쇼핑몰 이미지 (CSS) Front 서비스 #1</t>
    <phoneticPr fontId="2" type="noConversion"/>
  </si>
  <si>
    <t>출산 육아 Front 서비스 #1</t>
    <phoneticPr fontId="2" type="noConversion"/>
  </si>
  <si>
    <t>쇼핑몰 WEB #2</t>
  </si>
  <si>
    <t>쇼핑몰 공통 Front 서비스 #2</t>
  </si>
  <si>
    <t>쇼핑몰 공통 Support 서비스 #2</t>
  </si>
  <si>
    <t>쇼핑몰 이미지 (WCMS) Front 서비스 #2</t>
  </si>
  <si>
    <t>쇼핑몰 이미지 (CSS) Front 서비스 #2</t>
  </si>
  <si>
    <t>출산 육아 Front 서비스 #2</t>
  </si>
  <si>
    <t>출산 육아 Support 서비스 #2</t>
  </si>
  <si>
    <t>쇼핑몰 WEB #3</t>
  </si>
  <si>
    <t>쇼핑몰 공통 Front 서비스 #3</t>
  </si>
  <si>
    <t>쇼핑몰 공통 Support 서비스 #3</t>
  </si>
  <si>
    <t>쇼핑몰 이미지 (WCMS) Front 서비스 #3</t>
  </si>
  <si>
    <t>쇼핑몰 이미지 (CSS) Front 서비스 #3</t>
  </si>
  <si>
    <t>출산 육아 Front 서비스 #3</t>
  </si>
  <si>
    <t>출산 육아 Support 서비스 #3</t>
  </si>
  <si>
    <t>쇼핑몰 WEB #4</t>
  </si>
  <si>
    <t>쇼핑몰 공통 Front 서비스 #4</t>
  </si>
  <si>
    <t>쇼핑몰 공통 Support 서비스 #4</t>
  </si>
  <si>
    <t>쇼핑몰 이미지 (WCMS) Front 서비스 #4</t>
  </si>
  <si>
    <t>쇼핑몰 이미지 (CSS) Front 서비스 #4</t>
  </si>
  <si>
    <t>출산 육아 Front 서비스 #4</t>
  </si>
  <si>
    <t>이메일 청구서 Front 서비스 #2</t>
    <phoneticPr fontId="2" type="noConversion"/>
  </si>
  <si>
    <t>이메일 청구서 Front 서비스 #1</t>
    <phoneticPr fontId="2" type="noConversion"/>
  </si>
  <si>
    <t>출산 육아 Support 서비스 #4</t>
    <phoneticPr fontId="2" type="noConversion"/>
  </si>
  <si>
    <t>이메일 청구서 Support 서비스 #2</t>
    <phoneticPr fontId="2" type="noConversion"/>
  </si>
  <si>
    <t>이메일 청구서 Support 서비스 #1</t>
    <phoneticPr fontId="2" type="noConversion"/>
  </si>
  <si>
    <t>내부 WEB 검증</t>
    <phoneticPr fontId="2" type="noConversion"/>
  </si>
  <si>
    <t>청구서 WEB 검증</t>
    <phoneticPr fontId="2" type="noConversion"/>
  </si>
  <si>
    <t>APP카드 WEB 검증</t>
    <phoneticPr fontId="2" type="noConversion"/>
  </si>
  <si>
    <t>MSP WEB 검증</t>
    <phoneticPr fontId="2" type="noConversion"/>
  </si>
  <si>
    <t>쇼핑몰 WEB 검증</t>
  </si>
  <si>
    <t>라이프스타일</t>
    <phoneticPr fontId="2" type="noConversion"/>
  </si>
  <si>
    <t>라이프스타일 내부 Manager 업무</t>
    <phoneticPr fontId="2" type="noConversion"/>
  </si>
  <si>
    <t>Admin 도메인</t>
    <phoneticPr fontId="0" type="Hiragana"/>
  </si>
  <si>
    <t>Front 도메인</t>
    <phoneticPr fontId="0" type="Hiragana"/>
  </si>
  <si>
    <t>출산 육아 내부 Manager 업무</t>
    <phoneticPr fontId="2" type="noConversion"/>
  </si>
  <si>
    <t>청구서 WEB #1</t>
  </si>
  <si>
    <t>청구서 WEB #2</t>
  </si>
  <si>
    <t>쇼핑몰 AP #1</t>
    <phoneticPr fontId="2" type="noConversion"/>
  </si>
  <si>
    <t>쇼핑몰 AP #2</t>
    <phoneticPr fontId="2" type="noConversion"/>
  </si>
  <si>
    <t>pshpap01</t>
  </si>
  <si>
    <t>pshpap02</t>
  </si>
  <si>
    <t>쇼핑몰 상품 이미지(이미지큐) 서비스 #1</t>
    <phoneticPr fontId="2" type="noConversion"/>
  </si>
  <si>
    <t>쇼핑몰 상품 이미지(이미지큐) 서비스 #2</t>
    <phoneticPr fontId="2" type="noConversion"/>
  </si>
  <si>
    <t>쇼핑몰 상품 이미지 리사이징</t>
    <phoneticPr fontId="2" type="noConversion"/>
  </si>
  <si>
    <t>tshpap01</t>
    <phoneticPr fontId="2" type="noConversion"/>
  </si>
  <si>
    <t>v</t>
    <phoneticPr fontId="2" type="noConversion"/>
  </si>
  <si>
    <t>쇼핑몰 AP 검증</t>
    <phoneticPr fontId="2" type="noConversion"/>
  </si>
  <si>
    <t>오라클 구성 점검 권고</t>
    <phoneticPr fontId="2" type="noConversion"/>
  </si>
  <si>
    <t>ex) pshpwb01_web_P-SHP1-W-F11-error_log
     pshpwb01_web_P-SHP1-W-F11-access_log-201510280000 (로테이션)</t>
    <phoneticPr fontId="2" type="noConversion"/>
  </si>
  <si>
    <t>ex) pshpwb01_web_P-SHP1-W-F11-error_log
     pshpwb01_web_P-SHP1-W-F11-error_log-201510280000 (로테이션)</t>
    <phoneticPr fontId="2" type="noConversion"/>
  </si>
  <si>
    <t>각 도메인별 정의</t>
    <phoneticPr fontId="2" type="noConversion"/>
  </si>
  <si>
    <t>ErrorLog</t>
    <phoneticPr fontId="2" type="noConversion"/>
  </si>
  <si>
    <t>업무별 설정</t>
    <phoneticPr fontId="2" type="noConversion"/>
  </si>
  <si>
    <t>AMEX</t>
    <phoneticPr fontId="0" type="Hiragana"/>
  </si>
  <si>
    <t>AMEX Front 서비스 #1</t>
    <phoneticPr fontId="0" type="Hiragana"/>
  </si>
  <si>
    <t>apc</t>
    <phoneticPr fontId="2" type="noConversion"/>
  </si>
  <si>
    <t>apc</t>
    <phoneticPr fontId="2" type="noConversion"/>
  </si>
  <si>
    <t>P-SHP1-W-M11</t>
  </si>
  <si>
    <t>/log/ohs12/P-SHP1-W/P-SHP1-W-M11</t>
  </si>
  <si>
    <t>ST21</t>
  </si>
  <si>
    <t>P-ST21-W</t>
  </si>
  <si>
    <t>P-ST21-W-M11</t>
  </si>
  <si>
    <t>9321</t>
  </si>
  <si>
    <t>7321</t>
  </si>
  <si>
    <t>7322</t>
  </si>
  <si>
    <t>7323</t>
  </si>
  <si>
    <t>/log/ohs12/P-ST21-W/P-ST21-W-M11</t>
  </si>
  <si>
    <t>ST22</t>
  </si>
  <si>
    <t>P-ST22-W</t>
  </si>
  <si>
    <t>P-ST22-W-M11</t>
  </si>
  <si>
    <t>9331</t>
  </si>
  <si>
    <t>7331</t>
  </si>
  <si>
    <t>7332</t>
  </si>
  <si>
    <t>7333</t>
  </si>
  <si>
    <t>/log/ohs12/P-ST22-W/P-ST22-W-M11</t>
  </si>
  <si>
    <t>P-CAC1-W-M11</t>
  </si>
  <si>
    <t>/log/ohs12/P-CAC1-W/P-CAC1-W-M11</t>
  </si>
  <si>
    <t>쇼핑몰 AP #1</t>
    <phoneticPr fontId="2" type="noConversion"/>
  </si>
  <si>
    <t>M</t>
  </si>
  <si>
    <t>-</t>
  </si>
  <si>
    <t>t</t>
    <phoneticPr fontId="2" type="noConversion"/>
  </si>
  <si>
    <t>쇼핑몰 AP 개발</t>
    <phoneticPr fontId="2" type="noConversion"/>
  </si>
  <si>
    <t>쇼핑몰 AP 개발</t>
    <phoneticPr fontId="2" type="noConversion"/>
  </si>
  <si>
    <t>T-SHP1-W-M11</t>
    <phoneticPr fontId="2" type="noConversion"/>
  </si>
  <si>
    <t>T-SHP1-W</t>
  </si>
  <si>
    <t>/log/ohs12/T-SHP1-W/T-SHP1-W-M11</t>
  </si>
  <si>
    <t>T-ST21-W</t>
  </si>
  <si>
    <t>T-ST21-W-M11</t>
  </si>
  <si>
    <t>/log/ohs12/T-ST21-W/T-ST21-W-M11</t>
  </si>
  <si>
    <t>T-ST22-W</t>
  </si>
  <si>
    <t>T-ST22-W-M11</t>
  </si>
  <si>
    <t>/log/ohs12/T-ST22-W/T-ST22-W-M11</t>
  </si>
  <si>
    <t>T-CAC1-W</t>
  </si>
  <si>
    <t>T-CAC1-W-M11</t>
  </si>
  <si>
    <t>/log/ohs12/T-CAC1-W/T-CAC1-W-M11</t>
  </si>
  <si>
    <t>/shp/chn/shp/webApps</t>
    <phoneticPr fontId="2" type="noConversion"/>
  </si>
  <si>
    <t>/shp/chn/st21/webApps</t>
  </si>
  <si>
    <t>/shp/chn/st22/webApps</t>
  </si>
  <si>
    <t>/shp/chn/cac/webApps</t>
    <phoneticPr fontId="2" type="noConversion"/>
  </si>
  <si>
    <t>v</t>
    <phoneticPr fontId="2" type="noConversion"/>
  </si>
  <si>
    <t>vshpap01</t>
    <phoneticPr fontId="2" type="noConversion"/>
  </si>
  <si>
    <t>vshpap01</t>
    <phoneticPr fontId="2" type="noConversion"/>
  </si>
  <si>
    <t>tshpap01</t>
    <phoneticPr fontId="2" type="noConversion"/>
  </si>
  <si>
    <t>AMEX</t>
    <phoneticPr fontId="0" type="Hiragana"/>
  </si>
  <si>
    <t>보험</t>
    <phoneticPr fontId="0" type="Hiragana"/>
  </si>
  <si>
    <t>여행</t>
    <phoneticPr fontId="0" type="Hiragana"/>
  </si>
  <si>
    <t>리빙</t>
    <phoneticPr fontId="0" type="Hiragana"/>
  </si>
  <si>
    <t>보험 Front 서비스 #1</t>
    <phoneticPr fontId="0" type="Hiragana"/>
  </si>
  <si>
    <t>여행 Front 서비스 #1</t>
    <phoneticPr fontId="0" type="Hiragana"/>
  </si>
  <si>
    <t>리빙 Front 서비스 #1</t>
    <phoneticPr fontId="0" type="Hiragana"/>
  </si>
  <si>
    <t>보험 Front 서비스 #2</t>
    <phoneticPr fontId="0" type="Hiragana"/>
  </si>
  <si>
    <t>여행 Front 서비스 #2</t>
    <phoneticPr fontId="0" type="Hiragana"/>
  </si>
  <si>
    <t>리빙 Front 서비스 #2</t>
    <phoneticPr fontId="0" type="Hiragana"/>
  </si>
  <si>
    <t>보험 Front 서비스 #3</t>
    <phoneticPr fontId="0" type="Hiragana"/>
  </si>
  <si>
    <t>여행 Front 서비스 #3</t>
    <phoneticPr fontId="0" type="Hiragana"/>
  </si>
  <si>
    <t>리빙 Front 서비스 #3</t>
    <phoneticPr fontId="0" type="Hiragana"/>
  </si>
  <si>
    <t>보험 Front 서비스 #4</t>
    <phoneticPr fontId="0" type="Hiragana"/>
  </si>
  <si>
    <t>여행 Front 서비스 #4</t>
    <phoneticPr fontId="0" type="Hiragana"/>
  </si>
  <si>
    <t>리빙 Front 서비스 #4</t>
    <phoneticPr fontId="0" type="Hiragana"/>
  </si>
  <si>
    <t>제휴몰</t>
    <phoneticPr fontId="0" type="Hiragana"/>
  </si>
  <si>
    <t>제휴몰 Front 서비스 #1</t>
    <phoneticPr fontId="0" type="Hiragana"/>
  </si>
  <si>
    <t>홈페이지 WEB #2</t>
    <phoneticPr fontId="2" type="noConversion"/>
  </si>
  <si>
    <t>지정된 시간동안 요청이 없으면 서버에서 연결을 끊어줌</t>
    <phoneticPr fontId="2" type="noConversion"/>
  </si>
  <si>
    <t>ServerTokens</t>
    <phoneticPr fontId="2" type="noConversion"/>
  </si>
  <si>
    <t>응답 헤더에 서버 웹 정보 제거</t>
    <phoneticPr fontId="2" type="noConversion"/>
  </si>
  <si>
    <t>KeepAlive Time 동안 허용하는 최대 요청개수 지정</t>
    <phoneticPr fontId="2" type="noConversion"/>
  </si>
  <si>
    <t>Apache 별도 모듈중 File, Disk, Memory 등의 Cache에 대한 활용 여부</t>
    <phoneticPr fontId="2" type="noConversion"/>
  </si>
  <si>
    <t>MPT1</t>
  </si>
  <si>
    <t>mptDom</t>
    <phoneticPr fontId="2" type="noConversion"/>
  </si>
  <si>
    <t>mptAdm</t>
    <phoneticPr fontId="2" type="noConversion"/>
  </si>
  <si>
    <t>mptWeb</t>
    <phoneticPr fontId="2" type="noConversion"/>
  </si>
  <si>
    <t>MSP 공통 Front 서비스 #1</t>
    <phoneticPr fontId="2" type="noConversion"/>
  </si>
  <si>
    <t>/data1/mptDocs</t>
    <phoneticPr fontId="2" type="noConversion"/>
  </si>
  <si>
    <t>/log/ohs12/mptWeb/</t>
    <phoneticPr fontId="2" type="noConversion"/>
  </si>
  <si>
    <t>MSP 공통 Support 서비스 #1</t>
    <phoneticPr fontId="2" type="noConversion"/>
  </si>
  <si>
    <t>/data1/mptAdmDocs</t>
    <phoneticPr fontId="2" type="noConversion"/>
  </si>
  <si>
    <t>/log/ohs12/mptAdm/</t>
    <phoneticPr fontId="2" type="noConversion"/>
  </si>
  <si>
    <t>MBW1</t>
  </si>
  <si>
    <t>mbwMobileDom</t>
    <phoneticPr fontId="2" type="noConversion"/>
  </si>
  <si>
    <t>mbwMobile</t>
    <phoneticPr fontId="2" type="noConversion"/>
  </si>
  <si>
    <t>MSP 모바일웹 Front 서비스 #1</t>
    <phoneticPr fontId="2" type="noConversion"/>
  </si>
  <si>
    <t>/data1/mbwMobileDocs</t>
    <phoneticPr fontId="2" type="noConversion"/>
  </si>
  <si>
    <t>/log/ohs12/mbwMobile/</t>
    <phoneticPr fontId="2" type="noConversion"/>
  </si>
  <si>
    <t>pmspwb02</t>
    <phoneticPr fontId="2" type="noConversion"/>
  </si>
  <si>
    <t>tmspwb01</t>
  </si>
  <si>
    <t>vmspwb01</t>
  </si>
  <si>
    <t>구분</t>
    <phoneticPr fontId="2" type="noConversion"/>
  </si>
  <si>
    <t>호스트명</t>
    <phoneticPr fontId="2" type="noConversion"/>
  </si>
  <si>
    <t>OHS 도메인 구성</t>
    <phoneticPr fontId="2" type="noConversion"/>
  </si>
  <si>
    <r>
      <t>OHS 컴포넌트(</t>
    </r>
    <r>
      <rPr>
        <b/>
        <sz val="10"/>
        <color theme="1"/>
        <rFont val="맑은 고딕"/>
        <family val="3"/>
        <charset val="129"/>
      </rPr>
      <t>≒인스턴스</t>
    </r>
    <r>
      <rPr>
        <b/>
        <sz val="10"/>
        <color theme="1"/>
        <rFont val="맑은 고딕"/>
        <family val="3"/>
        <charset val="129"/>
        <scheme val="minor"/>
      </rPr>
      <t>) 구성</t>
    </r>
    <phoneticPr fontId="2" type="noConversion"/>
  </si>
  <si>
    <t>비고</t>
    <phoneticPr fontId="2" type="noConversion"/>
  </si>
  <si>
    <t>도메인 정보</t>
    <phoneticPr fontId="2" type="noConversion"/>
  </si>
  <si>
    <t>인스턴스</t>
    <phoneticPr fontId="2" type="noConversion"/>
  </si>
  <si>
    <t>포트</t>
    <phoneticPr fontId="2" type="noConversion"/>
  </si>
  <si>
    <t>디렉토리</t>
    <phoneticPr fontId="2" type="noConversion"/>
  </si>
  <si>
    <t>코드</t>
    <phoneticPr fontId="2" type="noConversion"/>
  </si>
  <si>
    <t>용도</t>
    <phoneticPr fontId="2" type="noConversion"/>
  </si>
  <si>
    <t>도메인명</t>
    <phoneticPr fontId="2" type="noConversion"/>
  </si>
  <si>
    <t>SEQ</t>
    <phoneticPr fontId="2" type="noConversion"/>
  </si>
  <si>
    <t>인스턴스명</t>
    <phoneticPr fontId="2" type="noConversion"/>
  </si>
  <si>
    <t>서비스 내용</t>
    <phoneticPr fontId="2" type="noConversion"/>
  </si>
  <si>
    <t>서비스</t>
    <phoneticPr fontId="2" type="noConversion"/>
  </si>
  <si>
    <t>Redirect
용도</t>
    <phoneticPr fontId="2" type="noConversion"/>
  </si>
  <si>
    <t>노드
매니저</t>
    <phoneticPr fontId="2" type="noConversion"/>
  </si>
  <si>
    <t>SSL</t>
    <phoneticPr fontId="2" type="noConversion"/>
  </si>
  <si>
    <t>Admin</t>
    <phoneticPr fontId="2" type="noConversion"/>
  </si>
  <si>
    <t>Doc
구분</t>
    <phoneticPr fontId="0" type="Hiragana"/>
  </si>
  <si>
    <t>Document Root</t>
    <phoneticPr fontId="2" type="noConversion"/>
  </si>
  <si>
    <t>로그 홈</t>
    <phoneticPr fontId="2" type="noConversion"/>
  </si>
  <si>
    <t>W</t>
    <phoneticPr fontId="2" type="noConversion"/>
  </si>
  <si>
    <t>mptDom</t>
    <phoneticPr fontId="2" type="noConversion"/>
  </si>
  <si>
    <t>mptAdm</t>
    <phoneticPr fontId="2" type="noConversion"/>
  </si>
  <si>
    <t>-</t>
    <phoneticPr fontId="2" type="noConversion"/>
  </si>
  <si>
    <t>msp</t>
    <phoneticPr fontId="2" type="noConversion"/>
  </si>
  <si>
    <t>pmspwb01</t>
    <phoneticPr fontId="2" type="noConversion"/>
  </si>
  <si>
    <t>mptWeb</t>
    <phoneticPr fontId="2" type="noConversion"/>
  </si>
  <si>
    <t>MSP 공통 Front 서비스 #1</t>
    <phoneticPr fontId="2" type="noConversion"/>
  </si>
  <si>
    <t>/data1/mptDocs</t>
    <phoneticPr fontId="2" type="noConversion"/>
  </si>
  <si>
    <t>/log/ohs12/mptWeb/</t>
    <phoneticPr fontId="2" type="noConversion"/>
  </si>
  <si>
    <t>MSP 공통 Support 서비스 #1</t>
    <phoneticPr fontId="2" type="noConversion"/>
  </si>
  <si>
    <t>/log/ohs12/mptAdm/</t>
    <phoneticPr fontId="2" type="noConversion"/>
  </si>
  <si>
    <t>MSP 모바일웹</t>
    <phoneticPr fontId="2" type="noConversion"/>
  </si>
  <si>
    <t>mbwMobileDom</t>
    <phoneticPr fontId="2" type="noConversion"/>
  </si>
  <si>
    <t>mbwMobile</t>
    <phoneticPr fontId="2" type="noConversion"/>
  </si>
  <si>
    <t>MSP 모바일웹 Front 서비스 #1</t>
    <phoneticPr fontId="2" type="noConversion"/>
  </si>
  <si>
    <t>/data1/mbwMobileDocs</t>
    <phoneticPr fontId="2" type="noConversion"/>
  </si>
  <si>
    <t>/log/ohs12/mbwMobile/</t>
    <phoneticPr fontId="2" type="noConversion"/>
  </si>
  <si>
    <t>pmspwb02</t>
    <phoneticPr fontId="2" type="noConversion"/>
  </si>
  <si>
    <t>모바일QR코드</t>
    <phoneticPr fontId="0" type="Hiragana"/>
  </si>
  <si>
    <t>제휴몰</t>
    <phoneticPr fontId="0" type="Hiragana"/>
  </si>
  <si>
    <t>-</t>
    <phoneticPr fontId="2" type="noConversion"/>
  </si>
  <si>
    <t>PET Front 서비스 #1</t>
    <phoneticPr fontId="0" type="Hiragana"/>
  </si>
  <si>
    <t>PET Front 서비스 #4</t>
    <phoneticPr fontId="0" type="Hiragana"/>
  </si>
  <si>
    <t>PET Front 서비스 #3</t>
    <phoneticPr fontId="0" type="Hiragana"/>
  </si>
  <si>
    <t>제휴몰 Front 서비스 #4</t>
    <phoneticPr fontId="0" type="Hiragana"/>
  </si>
  <si>
    <t>제휴몰 Front 서비스 #3</t>
    <phoneticPr fontId="0" type="Hiragana"/>
  </si>
  <si>
    <t>AMEX Front 서비스 #3</t>
    <phoneticPr fontId="0" type="Hiragana"/>
  </si>
  <si>
    <t>AMEX Front 서비스 #4</t>
    <phoneticPr fontId="0" type="Hiragana"/>
  </si>
  <si>
    <t>제휴몰 Front 서비스 #2</t>
    <phoneticPr fontId="0" type="Hiragana"/>
  </si>
  <si>
    <t>AMEX Front 서비스 #2</t>
    <phoneticPr fontId="0" type="Hiragana"/>
  </si>
  <si>
    <t>PET Front 서비스 #2</t>
    <phoneticPr fontId="0" type="Hiragana"/>
  </si>
  <si>
    <t>p</t>
    <phoneticPr fontId="2" type="noConversion"/>
  </si>
  <si>
    <t>hpg</t>
    <phoneticPr fontId="2" type="noConversion"/>
  </si>
  <si>
    <t>PET</t>
    <phoneticPr fontId="0" type="Hiragana"/>
  </si>
  <si>
    <t>APP카드 WEB #1</t>
  </si>
  <si>
    <t>APP카드 WEB #2</t>
  </si>
  <si>
    <t>APP카드 WEB #3</t>
  </si>
  <si>
    <t>APP카드 WEB #4</t>
  </si>
  <si>
    <t>내부WEB 오픈후에도 구성 유지</t>
    <phoneticPr fontId="2" type="noConversion"/>
  </si>
  <si>
    <t>내부WEB 오픈전까지 임시 구성 (~2016.02)</t>
    <phoneticPr fontId="2" type="noConversion"/>
  </si>
  <si>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</rPr>
      <t xml:space="preserve"> DR은 운영 스토리지 복제로 인스턴스명 등 구성은 동일함</t>
    </r>
    <phoneticPr fontId="2" type="noConversion"/>
  </si>
  <si>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</rPr>
      <t xml:space="preserve"> MSP</t>
    </r>
    <r>
      <rPr>
        <sz val="11"/>
        <color theme="1"/>
        <rFont val="맑은 고딕"/>
        <family val="2"/>
        <charset val="129"/>
        <scheme val="minor"/>
      </rPr>
      <t>, 구청구서 시스템은 단순이전 시스템으로 기존 AS-IS 인스턴스 규칙으로 구성함 (단순이전 Sheet 참조)</t>
    </r>
    <phoneticPr fontId="2" type="noConversion"/>
  </si>
  <si>
    <t>olb</t>
    <phoneticPr fontId="2" type="noConversion"/>
  </si>
  <si>
    <t>청구서 WEB #1</t>
    <phoneticPr fontId="2" type="noConversion"/>
  </si>
  <si>
    <t>polbwb01</t>
    <phoneticPr fontId="2" type="noConversion"/>
  </si>
  <si>
    <t>EM2</t>
    <phoneticPr fontId="2" type="noConversion"/>
  </si>
  <si>
    <t>wemsDom</t>
    <phoneticPr fontId="2" type="noConversion"/>
  </si>
  <si>
    <t>email</t>
    <phoneticPr fontId="2" type="noConversion"/>
  </si>
  <si>
    <t>구청구서 운영 서비스</t>
    <phoneticPr fontId="2" type="noConversion"/>
  </si>
  <si>
    <t>구청구서 운영 서비스</t>
    <phoneticPr fontId="2" type="noConversion"/>
  </si>
  <si>
    <t>/data1/emDocs</t>
    <phoneticPr fontId="2" type="noConversion"/>
  </si>
  <si>
    <t>/data1/emDocs</t>
    <phoneticPr fontId="2" type="noConversion"/>
  </si>
  <si>
    <t>/log/ohs12/email/</t>
    <phoneticPr fontId="2" type="noConversion"/>
  </si>
  <si>
    <t>emailAdm</t>
    <phoneticPr fontId="2" type="noConversion"/>
  </si>
  <si>
    <t>구청구서 관리 서비스</t>
    <phoneticPr fontId="2" type="noConversion"/>
  </si>
  <si>
    <t>/log/ohs12/emailAdm/</t>
    <phoneticPr fontId="2" type="noConversion"/>
  </si>
  <si>
    <t>청구서 WEB #2</t>
    <phoneticPr fontId="2" type="noConversion"/>
  </si>
  <si>
    <t>polbwb02</t>
    <phoneticPr fontId="2" type="noConversion"/>
  </si>
  <si>
    <t>구청구서 운영</t>
    <phoneticPr fontId="2" type="noConversion"/>
  </si>
  <si>
    <t>구청구서 관리</t>
    <phoneticPr fontId="2" type="noConversion"/>
  </si>
  <si>
    <t>wemsDom</t>
    <phoneticPr fontId="2" type="noConversion"/>
  </si>
  <si>
    <t>시스템
코드</t>
    <phoneticPr fontId="2" type="noConversion"/>
  </si>
  <si>
    <t>도메인</t>
    <phoneticPr fontId="2" type="noConversion"/>
  </si>
  <si>
    <t>용도</t>
    <phoneticPr fontId="2" type="noConversion"/>
  </si>
  <si>
    <t>MSP WEB 개발</t>
    <phoneticPr fontId="2" type="noConversion"/>
  </si>
  <si>
    <t>MSP 모바일웹</t>
    <phoneticPr fontId="0" type="Hiragana"/>
  </si>
  <si>
    <t>MSP 모바일웹 Front 서비스 #1</t>
    <phoneticPr fontId="2" type="noConversion"/>
  </si>
  <si>
    <t>청구서 WEB 개발</t>
    <phoneticPr fontId="2" type="noConversion"/>
  </si>
  <si>
    <t>volbwb01</t>
    <phoneticPr fontId="2" type="noConversion"/>
  </si>
  <si>
    <t>tolbwb01</t>
    <phoneticPr fontId="2" type="noConversion"/>
  </si>
  <si>
    <t>홈페이지 WEB #3</t>
    <phoneticPr fontId="2" type="noConversion"/>
  </si>
  <si>
    <t>홈페이지 WEB #4</t>
    <phoneticPr fontId="2" type="noConversion"/>
  </si>
  <si>
    <t>스마트워크플레이스 내부 Manager 업무</t>
    <phoneticPr fontId="2" type="noConversion"/>
  </si>
  <si>
    <t>APP카드 공통 내부 Manager 업무</t>
    <phoneticPr fontId="2" type="noConversion"/>
  </si>
  <si>
    <t>통테</t>
  </si>
  <si>
    <t>콜렉터</t>
    <phoneticPr fontId="2" type="noConversion"/>
  </si>
  <si>
    <t>도메인(IP)</t>
    <phoneticPr fontId="2" type="noConversion"/>
  </si>
  <si>
    <t>Port</t>
    <phoneticPr fontId="2" type="noConversion"/>
  </si>
  <si>
    <t>APM 구성</t>
    <phoneticPr fontId="2" type="noConversion"/>
  </si>
  <si>
    <t>운영</t>
  </si>
  <si>
    <t>cl15.p.apm.samsungcard.biz (40.225.192.237)</t>
    <phoneticPr fontId="2" type="noConversion"/>
  </si>
  <si>
    <t>운영</t>
    <phoneticPr fontId="2" type="noConversion"/>
  </si>
  <si>
    <t>통테</t>
    <phoneticPr fontId="2" type="noConversion"/>
  </si>
  <si>
    <t>MSP WEB #1</t>
    <phoneticPr fontId="2" type="noConversion"/>
  </si>
  <si>
    <t>MSP WEB #2</t>
    <phoneticPr fontId="2" type="noConversion"/>
  </si>
  <si>
    <t>MSP 공통 Front 서비스 #2</t>
    <phoneticPr fontId="2" type="noConversion"/>
  </si>
  <si>
    <t>MSP 공통 Support 서비스 #2</t>
    <phoneticPr fontId="2" type="noConversion"/>
  </si>
  <si>
    <t>MSP 모바일웹 Front 서비스 #2</t>
    <phoneticPr fontId="2" type="noConversion"/>
  </si>
  <si>
    <t>S</t>
  </si>
  <si>
    <t>01</t>
    <phoneticPr fontId="0" type="Hiragana"/>
  </si>
  <si>
    <r>
      <t>/itc/chn/</t>
    </r>
    <r>
      <rPr>
        <b/>
        <sz val="10"/>
        <color rgb="FFFF0000"/>
        <rFont val="맑은 고딕"/>
        <family val="3"/>
        <charset val="129"/>
        <scheme val="minor"/>
      </rPr>
      <t>st11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</si>
  <si>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/itc/chn/</t>
    </r>
    <r>
      <rPr>
        <b/>
        <sz val="10"/>
        <color rgb="FFFF0000"/>
        <rFont val="맑은 고딕"/>
        <family val="3"/>
        <charset val="129"/>
        <scheme val="minor"/>
      </rPr>
      <t>st12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</si>
  <si>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/itc/chn/</t>
    </r>
    <r>
      <rPr>
        <b/>
        <sz val="10"/>
        <color rgb="FFFF0000"/>
        <rFont val="맑은 고딕"/>
        <family val="3"/>
        <charset val="129"/>
        <scheme val="minor"/>
      </rPr>
      <t>st21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</si>
  <si>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/itc/chn/</t>
    </r>
    <r>
      <rPr>
        <b/>
        <sz val="10"/>
        <color rgb="FFFF0000"/>
        <rFont val="맑은 고딕"/>
        <family val="3"/>
        <charset val="129"/>
        <scheme val="minor"/>
      </rPr>
      <t>st22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</si>
  <si>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/hpg/chn/</t>
    </r>
    <r>
      <rPr>
        <b/>
        <sz val="10"/>
        <color rgb="FFFF0000"/>
        <rFont val="맑은 고딕"/>
        <family val="3"/>
        <charset val="129"/>
        <scheme val="minor"/>
      </rPr>
      <t>st11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</si>
  <si>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/hpg/chn/</t>
    </r>
    <r>
      <rPr>
        <b/>
        <sz val="10"/>
        <color rgb="FFFF0000"/>
        <rFont val="맑은 고딕"/>
        <family val="3"/>
        <charset val="129"/>
        <scheme val="minor"/>
      </rPr>
      <t>st12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</si>
  <si>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/shp/chn/</t>
    </r>
    <r>
      <rPr>
        <b/>
        <sz val="10"/>
        <color rgb="FFFF0000"/>
        <rFont val="맑은 고딕"/>
        <family val="3"/>
        <charset val="129"/>
        <scheme val="minor"/>
      </rPr>
      <t>st21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</si>
  <si>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r>
      <t>/shp/chn/</t>
    </r>
    <r>
      <rPr>
        <b/>
        <sz val="10"/>
        <color rgb="FFFF0000"/>
        <rFont val="맑은 고딕"/>
        <family val="3"/>
        <charset val="129"/>
        <scheme val="minor"/>
      </rPr>
      <t>st22</t>
    </r>
    <r>
      <rPr>
        <sz val="10"/>
        <color theme="1"/>
        <rFont val="맑은 고딕"/>
        <family val="3"/>
        <charset val="129"/>
        <scheme val="minor"/>
      </rPr>
      <t>/webApps</t>
    </r>
    <phoneticPr fontId="2" type="noConversion"/>
  </si>
  <si>
    <t>apc</t>
    <phoneticPr fontId="2" type="noConversion"/>
  </si>
  <si>
    <t>W</t>
    <phoneticPr fontId="2" type="noConversion"/>
  </si>
  <si>
    <t>APP카드 공통 Front 서비스 #1</t>
    <phoneticPr fontId="2" type="noConversion"/>
  </si>
  <si>
    <t>청구서 WEB 검증</t>
    <phoneticPr fontId="2" type="noConversion"/>
  </si>
  <si>
    <t>이메일 청구서 Front 서비스 #1</t>
    <phoneticPr fontId="2" type="noConversion"/>
  </si>
  <si>
    <t>Timeout</t>
    <phoneticPr fontId="2" type="noConversion"/>
  </si>
  <si>
    <t>300</t>
    <phoneticPr fontId="2" type="noConversion"/>
  </si>
  <si>
    <t>요청(Program) 최대 처리시간 값보다 큰 수준에서 낮추는 것 권고. 단위는 초</t>
    <phoneticPr fontId="2" type="noConversion"/>
  </si>
  <si>
    <t>On (Default)</t>
    <phoneticPr fontId="2" type="noConversion"/>
  </si>
  <si>
    <t>세션 연결 후 응답이 끝나도 일정시간동안 세션을 유지, Persistence connection의 지원여부</t>
    <phoneticPr fontId="2" type="noConversion"/>
  </si>
  <si>
    <t>2048 홈페이지, 컬쳐 업무 기준 (그 외 512)</t>
    <phoneticPr fontId="2" type="noConversion"/>
  </si>
  <si>
    <t>16     홈페이지, 컬쳐 업무 기준 (그 외 4)</t>
    <phoneticPr fontId="2" type="noConversion"/>
  </si>
  <si>
    <t>32     홈페이지, 컬쳐 업무 기준 (그 외 8)</t>
    <phoneticPr fontId="2" type="noConversion"/>
  </si>
  <si>
    <t>512   홈페이지, 컬쳐 업무 기준 (그 외 128)</t>
    <phoneticPr fontId="2" type="noConversion"/>
  </si>
  <si>
    <t>1024 홈페이지, 컬쳐 업무 기준 (그 외 256)</t>
    <phoneticPr fontId="2" type="noConversion"/>
  </si>
  <si>
    <t>서버 Idle 시 MinSpareThreads와 MaxSpareThreads 사이에서 Thread의 수가 유지
MaxSpareThreads &gt;= Start Threads(StartServers * ThreadsPerChild) 수로 설정</t>
    <phoneticPr fontId="2" type="noConversion"/>
  </si>
  <si>
    <t>ThreadsPerChild &gt; 64 인 경우, MaxClients 설정 앞에 ThreadLimit 설정 필요</t>
    <phoneticPr fontId="2" type="noConversion"/>
  </si>
  <si>
    <t>0은 무한대를 의미, 특정 프로세스가 메모리를 과도하게 차지하면서 문제가 발생 할 수 있으며, 문제 현상이 보이는 경우 제한을 주는 설정 검토(테스트) 필요</t>
    <phoneticPr fontId="2" type="noConversion"/>
  </si>
  <si>
    <t>기본 구성</t>
    <phoneticPr fontId="2" type="noConversion"/>
  </si>
  <si>
    <t>캐시 설정</t>
    <phoneticPr fontId="2" type="noConversion"/>
  </si>
  <si>
    <t>디지털채널 설치 표준</t>
    <phoneticPr fontId="2" type="noConversion"/>
  </si>
  <si>
    <t>디지털채널 명명규칙</t>
  </si>
  <si>
    <t>도메인별 코드를 따름</t>
  </si>
  <si>
    <t>디지털채널 포트 할당 규칙</t>
    <phoneticPr fontId="2" type="noConversion"/>
  </si>
  <si>
    <t>보안 취약점 점검
센터 요청</t>
    <phoneticPr fontId="2" type="noConversion"/>
  </si>
  <si>
    <r>
      <t xml:space="preserve">ErrorDocument 401 /error.html
ErrorDocument 403 /error.html </t>
    </r>
    <r>
      <rPr>
        <sz val="11"/>
        <color theme="1"/>
        <rFont val="맑은 고딕"/>
        <family val="3"/>
        <charset val="129"/>
      </rPr>
      <t>→</t>
    </r>
    <r>
      <rPr>
        <sz val="11"/>
        <color theme="1"/>
        <rFont val="맑은 고딕"/>
        <family val="2"/>
        <charset val="129"/>
      </rPr>
      <t xml:space="preserve"> 보안 취약점 점검 기준</t>
    </r>
    <r>
      <rPr>
        <sz val="11"/>
        <color theme="1"/>
        <rFont val="맑은 고딕"/>
        <family val="2"/>
        <charset val="129"/>
        <scheme val="minor"/>
      </rPr>
      <t xml:space="preserve">
ErrorDocument 404 /error.html → 보안 취약점 점검 기준
ErrorDocument 500 /error.html → 보안 취약점 점검 기준
ErrorDocument 501 /error.html
ErrorDocument 502 /error.html</t>
    </r>
    <phoneticPr fontId="2" type="noConversion"/>
  </si>
  <si>
    <t>기본적으로 이미지 도메인은 CDN을 통해서 캐시 적용함.</t>
    <phoneticPr fontId="2" type="noConversion"/>
  </si>
  <si>
    <t xml:space="preserve">## Static Resource Cache (Before CDN)
FileEtag MTime Size
ExpiresActive On
ExpiresDefault A0
# Image Cache
&lt;FilesMatch "\.(gif|jpg|jpeg|png)$"&gt;
#  ExpiresDefault A86400
#  Header set Cache-Control "max-age=86400"
  ExpiresDefault A7200
  Header set Cache-Control "max-age=7200"
  Header append Cache-Control "public"
  Header append Cache-Control "must-revalidate"
&lt;/FilesMatch&gt;
# Font Cache
AddType font/woff .woff
AddType application/vnd.ms-fontobject .eot
AddType font/ttf .ttf
AddType font/otf .otf
&lt;FilesMatch "\.(woff|eot|ttf|otf)$"&gt;
  ExpiresDefault A86400
  Header set Cache-Control "max-age=86400"
  Header append Cache-Control "public"
  Header append Cache-Control "must-revalidate"
&lt;/FilesMatch&gt;
# Web Resource Cache
&lt;FilesMatch "\.(css|js)$"&gt;
#  ExpiresDefault A86400
#  Header set Cache-Control "max-age=86400"
  ExpiresDefault A600
  Header set Cache-Control "max-age=600"
  Header append Cache-Control "public"
  Header append Cache-Control "must-revalidate"
&lt;/FilesMatch&gt;
# Web Resource Cache (Video)
AddType video/mp4 .mp4
AddType video/ogg .ogv
&lt;FilesMatch "\.(avi|mpeg|mpg|wmb|mp4|ogv)$"&gt;
#  ExpiresDefault A86400
#  Header set Cache-Control "max-age=86400"
  ExpiresDefault A7200
  Header set Cache-Control "max-age=7200"
  Header append Cache-Control "public"
  Header append Cache-Control "must-revalidate"
&lt;/FilesMatch&gt;
# ExpiresByType Setting
&lt;IfModule mod_expires.c&gt;
  ExpiresActive On
  # Image Setting
  ExpiresByType image/gif "access plus 2 hours"
  ExpiresByType image/jpeg "access plus 2 hours"
  ExpiresByType image/jpg "access plus 2 hours"
  ExpiresByType image/png "access plus 2 hours"
  # Font Setting
  ExpiresByType font/ttf "access plus 1 days"
  ExpiresByType application/vnd.ms-fontobject "access plus 1 days"
  ExpiresByType font/otf "access plus 1 days"
  ExpiresByType font/woff "access plus 1 days"
  # Web Resource Setting
  ExpiresByType application/javascript "access plus 10 minutes"
  ExpiresByType text/css "access plus 10 minutes"
  # Web Resource Cache (Video)
  ExpiresByType video/mp4 "access plus 2 hours"
  ExpiresByType video/ogg "access plus 2 hours"
&lt;/IfModule&gt;
</t>
    <phoneticPr fontId="2" type="noConversion"/>
  </si>
  <si>
    <t>p</t>
    <phoneticPr fontId="2" type="noConversion"/>
  </si>
  <si>
    <t>통합홈페이지</t>
    <phoneticPr fontId="0" type="Hiragana"/>
  </si>
  <si>
    <t>p</t>
    <phoneticPr fontId="2" type="noConversion"/>
  </si>
  <si>
    <t>hpg</t>
    <phoneticPr fontId="2" type="noConversion"/>
  </si>
  <si>
    <t>통합홈페이지</t>
    <phoneticPr fontId="0" type="Hiragana"/>
  </si>
  <si>
    <t>p</t>
    <phoneticPr fontId="2" type="noConversion"/>
  </si>
  <si>
    <t>hpg</t>
    <phoneticPr fontId="2" type="noConversion"/>
  </si>
  <si>
    <t>통합홈페이지 이미지 (WCMS)</t>
    <phoneticPr fontId="0" type="Hiragana"/>
  </si>
  <si>
    <t>통합홈페이지 이미지 (CSS)</t>
    <phoneticPr fontId="0" type="Hiragana"/>
  </si>
  <si>
    <t>hpg</t>
    <phoneticPr fontId="2" type="noConversion"/>
  </si>
  <si>
    <t>라이프스타일</t>
    <phoneticPr fontId="0" type="Hiragana"/>
  </si>
  <si>
    <t>컬처</t>
    <phoneticPr fontId="0" type="Hiragana"/>
  </si>
  <si>
    <t>p</t>
    <phoneticPr fontId="2" type="noConversion"/>
  </si>
  <si>
    <t>hpg</t>
    <phoneticPr fontId="2" type="noConversion"/>
  </si>
  <si>
    <t>웨딩</t>
    <phoneticPr fontId="0" type="Hiragana"/>
  </si>
  <si>
    <t>영랩</t>
    <phoneticPr fontId="0" type="Hiragana"/>
  </si>
  <si>
    <t>보험</t>
    <phoneticPr fontId="0" type="Hiragana"/>
  </si>
  <si>
    <t>여행</t>
    <phoneticPr fontId="0" type="Hiragana"/>
  </si>
  <si>
    <t>리빙</t>
    <phoneticPr fontId="0" type="Hiragana"/>
  </si>
  <si>
    <t>PET</t>
    <phoneticPr fontId="0" type="Hiragana"/>
  </si>
  <si>
    <t>통합홈페이지</t>
    <phoneticPr fontId="0" type="Hiragana"/>
  </si>
  <si>
    <t>제휴몰</t>
    <phoneticPr fontId="0" type="Hiragana"/>
  </si>
  <si>
    <t>p</t>
    <phoneticPr fontId="2" type="noConversion"/>
  </si>
  <si>
    <t>hpg</t>
    <phoneticPr fontId="2" type="noConversion"/>
  </si>
  <si>
    <t>통합홈페이지</t>
    <phoneticPr fontId="0" type="Hiragana"/>
  </si>
  <si>
    <t>통합홈페이지 이미지 (WCMS)</t>
    <phoneticPr fontId="0" type="Hiragana"/>
  </si>
  <si>
    <t>통합홈페이지 이미지 (CSS)</t>
    <phoneticPr fontId="0" type="Hiragana"/>
  </si>
  <si>
    <t>라이프스타일</t>
    <phoneticPr fontId="0" type="Hiragana"/>
  </si>
  <si>
    <t>컬처</t>
    <phoneticPr fontId="0" type="Hiragana"/>
  </si>
  <si>
    <t>영랩</t>
    <phoneticPr fontId="0" type="Hiragana"/>
  </si>
  <si>
    <t>보험</t>
    <phoneticPr fontId="0" type="Hiragana"/>
  </si>
  <si>
    <t>여행</t>
    <phoneticPr fontId="0" type="Hiragana"/>
  </si>
  <si>
    <t>리빙</t>
    <phoneticPr fontId="0" type="Hiragana"/>
  </si>
  <si>
    <t>PET</t>
    <phoneticPr fontId="0" type="Hiragana"/>
  </si>
  <si>
    <t>플릿렌터카온라인영업</t>
    <phoneticPr fontId="0" type="Hiragana"/>
  </si>
  <si>
    <t>모바일QR코드</t>
    <phoneticPr fontId="0" type="Hiragana"/>
  </si>
  <si>
    <t>AMEX</t>
    <phoneticPr fontId="0" type="Hiragana"/>
  </si>
  <si>
    <t>제휴몰</t>
    <phoneticPr fontId="0" type="Hiragana"/>
  </si>
  <si>
    <t>jws
환경구성</t>
  </si>
  <si>
    <t>jws 설치</t>
  </si>
  <si>
    <t>jws 설치 버전</t>
  </si>
  <si>
    <t>jws
로그 위치 설정</t>
  </si>
  <si>
    <t>jws
도메인 구성</t>
  </si>
  <si>
    <t>jws
웹 컴포넌트
구성</t>
  </si>
  <si>
    <t xml:space="preserve">  - rotate 는 logcenter.sh 전달, 사용법도 전달
    (jws 기능 사용하지 말것. 사유 : logcenter 솔루션 연계)
  - access, errors log 생성은 1시간 단위
  - DMZ zone 내의 모든 서버는 log를 24시간 내 (1일치)만 disk에 보관 가능
    그 외 백업/과거파일 모두 삭제
  - 솔루션/appl log 는 관리기준을 미리 받아둘 것 (보관주기/삭제주기/중요도 등)</t>
  </si>
  <si>
    <t>RedHat Enterprise Linux 7.2</t>
    <phoneticPr fontId="2" type="noConversion"/>
  </si>
  <si>
    <t>/log/jws-3.0/{도메인명}</t>
  </si>
  <si>
    <r>
      <t>/web/jws-3.0/servers/</t>
    </r>
    <r>
      <rPr>
        <b/>
        <sz val="11"/>
        <color rgb="FFFF0000"/>
        <rFont val="맑은 고딕"/>
        <family val="3"/>
        <charset val="129"/>
        <scheme val="minor"/>
      </rPr>
      <t>{도메인명}</t>
    </r>
    <r>
      <rPr>
        <sz val="11"/>
        <color theme="1"/>
        <rFont val="맑은 고딕"/>
        <family val="2"/>
        <charset val="129"/>
        <scheme val="minor"/>
      </rPr>
      <t>/</t>
    </r>
    <phoneticPr fontId="2" type="noConversion"/>
  </si>
  <si>
    <t>엔진 경로와 분리됨. 엔진경로 : /web/jws-3.0/httpd</t>
    <phoneticPr fontId="2" type="noConversion"/>
  </si>
  <si>
    <t>jws3</t>
    <phoneticPr fontId="2" type="noConversion"/>
  </si>
  <si>
    <t>3.0.3 (sp1)</t>
    <phoneticPr fontId="2" type="noConversion"/>
  </si>
  <si>
    <t>/web/jws-3.0/httpd</t>
    <phoneticPr fontId="2" type="noConversion"/>
  </si>
  <si>
    <t>/web/jws-3.0/servers</t>
    <phoneticPr fontId="2" type="noConversion"/>
  </si>
  <si>
    <t>jws 엔진 설치</t>
    <phoneticPr fontId="2" type="noConversion"/>
  </si>
  <si>
    <t>/log/jws-3.0/{도메인명}/{호스트명}_web_{도메인명}-access_log-%Y%m%d%H%M</t>
    <phoneticPr fontId="2" type="noConversion"/>
  </si>
  <si>
    <t>/log/jws-3.0/{도메인명}/{인스턴스명}/{호스트명}_web_{도메인명}-error_log-%Y%m%d%H%M</t>
    <phoneticPr fontId="2" type="noConversion"/>
  </si>
  <si>
    <t>LoadModule mod_ssl_module</t>
    <phoneticPr fontId="2" type="noConversion"/>
  </si>
  <si>
    <t>CustomLog "||${PRODUCT_HOME}/bin/rotatelogs -l /log/jws-3.0/{도메인명}/{서버명}_web_${COMPONENT_NAME}-access_log-%Y%m%d%H%M 86400" combined</t>
    <phoneticPr fontId="2" type="noConversion"/>
  </si>
  <si>
    <t>ErrorLog "||${PRODUCT_HOME}/bin/rotatelogs -l /log/jws-3.0/{도메인명}/{서버명}_web_${COMPONENT_NAME}-error_log-%Y%m%d%H%M 86400"</t>
    <phoneticPr fontId="2" type="noConversion"/>
  </si>
  <si>
    <t>Plug-In
설정
(mod_jk.conf)</t>
    <phoneticPr fontId="2" type="noConversion"/>
  </si>
  <si>
    <t>jws Default 적용값임.</t>
    <phoneticPr fontId="2" type="noConversion"/>
  </si>
  <si>
    <t>선택적복리후생</t>
    <phoneticPr fontId="2" type="noConversion"/>
  </si>
  <si>
    <t>WO1</t>
    <phoneticPr fontId="2" type="noConversion"/>
  </si>
  <si>
    <t>PS9</t>
    <phoneticPr fontId="2" type="noConversion"/>
  </si>
  <si>
    <t>GE2</t>
    <phoneticPr fontId="2" type="noConversion"/>
  </si>
  <si>
    <t>BIM</t>
    <phoneticPr fontId="2" type="noConversion"/>
  </si>
  <si>
    <t>MS7</t>
    <phoneticPr fontId="2" type="noConversion"/>
  </si>
  <si>
    <t>04</t>
  </si>
  <si>
    <t>05</t>
  </si>
  <si>
    <t>06</t>
  </si>
  <si>
    <t>worker</t>
    <phoneticPr fontId="2" type="noConversion"/>
  </si>
  <si>
    <t>urlworkermap</t>
    <phoneticPr fontId="2" type="noConversion"/>
  </si>
  <si>
    <t>브라우저에서 S/W 버전 노출되는 현상 방지</t>
    <phoneticPr fontId="2" type="noConversion"/>
  </si>
  <si>
    <t>ServerTokens Null</t>
    <phoneticPr fontId="2" type="noConversion"/>
  </si>
  <si>
    <t>socket_timeout</t>
    <phoneticPr fontId="2" type="noConversion"/>
  </si>
  <si>
    <t>socket_keepalive</t>
    <phoneticPr fontId="2" type="noConversion"/>
  </si>
  <si>
    <t>lbfactor</t>
    <phoneticPr fontId="2" type="noConversion"/>
  </si>
  <si>
    <t>Node 가 request 배분 가중치</t>
    <phoneticPr fontId="2" type="noConversion"/>
  </si>
  <si>
    <t>request Forwarding Rule 적용</t>
    <phoneticPr fontId="2" type="noConversion"/>
  </si>
  <si>
    <t>L4수준에서의 timeout, seconds, TCP세션 수립 후 사용중인 connecion의 응답대기시간</t>
    <phoneticPr fontId="2" type="noConversion"/>
  </si>
  <si>
    <t>10 ~ 60</t>
    <phoneticPr fontId="2" type="noConversion"/>
  </si>
  <si>
    <t>Socket의 응답대기시간</t>
    <phoneticPr fontId="2" type="noConversion"/>
  </si>
  <si>
    <t>WAS 응답대기시간</t>
    <phoneticPr fontId="2" type="noConversion"/>
  </si>
  <si>
    <t>reply_timeout</t>
    <phoneticPr fontId="2" type="noConversion"/>
  </si>
  <si>
    <t>10,000~30,000 ms</t>
    <phoneticPr fontId="2" type="noConversion"/>
  </si>
  <si>
    <t>L7수준에서의 timeout, milliseconds 
WAS request 전송 후 응답 대기 시간 ( WLIOTimeoutSecs 동일역활)</t>
    <phoneticPr fontId="2" type="noConversion"/>
  </si>
  <si>
    <t xml:space="preserve"> 노드 상태체크 방법</t>
    <phoneticPr fontId="2" type="noConversion"/>
  </si>
  <si>
    <t>ping_mode</t>
    <phoneticPr fontId="2" type="noConversion"/>
  </si>
  <si>
    <t>A</t>
  </si>
  <si>
    <t>A</t>
    <phoneticPr fontId="2" type="noConversion"/>
  </si>
  <si>
    <t>WAS node 의 정상 여부 확인 기능   -   
A ( 아래 내용 전부 체크 )
Cping은 컨넥션요청(C), 데이터를 전달하기전(P), 응답대기시간(I) 을 체크하여 Node의 이상유무를 판단함</t>
    <phoneticPr fontId="2" type="noConversion"/>
  </si>
  <si>
    <t>ping_timeout</t>
    <phoneticPr fontId="2" type="noConversion"/>
  </si>
  <si>
    <t>5000~10000</t>
    <phoneticPr fontId="2" type="noConversion"/>
  </si>
  <si>
    <t>WAS NODE 체크시의 응답 대기 시간 ms</t>
    <phoneticPr fontId="2" type="noConversion"/>
  </si>
  <si>
    <t>connection_pool_size</t>
    <phoneticPr fontId="2" type="noConversion"/>
  </si>
  <si>
    <t xml:space="preserve">25~100
1개 WEB Process의 Thread 수 와 같음 </t>
    <phoneticPr fontId="2" type="noConversion"/>
  </si>
  <si>
    <t>Apache Worker MPM에서는 
풀 사이즈는 앞에서 요청을 수신하는 Apache의 ThreadPerChild(Process당 처리 Thread)와 동일 하도록 설정</t>
    <phoneticPr fontId="2" type="noConversion"/>
  </si>
  <si>
    <t>connection_pool_minsize</t>
    <phoneticPr fontId="2" type="noConversion"/>
  </si>
  <si>
    <t>최소 연결 Pooling 대기수</t>
    <phoneticPr fontId="2" type="noConversion"/>
  </si>
  <si>
    <t>connection_pool_timeout</t>
    <phoneticPr fontId="2" type="noConversion"/>
  </si>
  <si>
    <t>10~60</t>
    <phoneticPr fontId="2" type="noConversion"/>
  </si>
  <si>
    <t>WAS AJP ConnectionTimeOut 설정을 동일하거나 이 값보다 조금더 크게 설정하도록 한다. (modjk 20, tomcat AJP 25000)</t>
    <phoneticPr fontId="2" type="noConversion"/>
  </si>
  <si>
    <t>method</t>
    <phoneticPr fontId="2" type="noConversion"/>
  </si>
  <si>
    <t>Session</t>
    <phoneticPr fontId="2" type="noConversion"/>
  </si>
  <si>
    <t>sticky_session</t>
    <phoneticPr fontId="2" type="noConversion"/>
  </si>
  <si>
    <t>동일 사용자는 동일 WAS 에 접속할 수 있도록 한다. ( session 영속성 설정 )
WEB/WAS 장애 발생시 빈번하게  확인하는 부문으로 default값이 True 이기는 하나 명시적으로 설정 하는것이 장애 검토시 도움이 됨</t>
    <phoneticPr fontId="2" type="noConversion"/>
  </si>
  <si>
    <t>Load Balancing 기준이며, WAS 의 세션 연결 수치를 평준화하여 연결</t>
    <phoneticPr fontId="2" type="noConversion"/>
  </si>
  <si>
    <t>NO</t>
    <phoneticPr fontId="2" type="noConversion"/>
  </si>
  <si>
    <t>도메인명</t>
    <phoneticPr fontId="0" type="Hiragana"/>
  </si>
  <si>
    <t>도메인명</t>
    <phoneticPr fontId="0" type="Hiragana"/>
  </si>
  <si>
    <t>분류</t>
    <phoneticPr fontId="0" type="Hiragana"/>
  </si>
  <si>
    <t>디지털채널
소분류체계</t>
    <phoneticPr fontId="0" type="Hiragana"/>
  </si>
  <si>
    <t>미들웨어(WEB/WAS) 도메인 코드</t>
    <phoneticPr fontId="0" type="Hiragana"/>
  </si>
  <si>
    <t>DataGrid 코드</t>
    <phoneticPr fontId="0" type="Hiragana"/>
  </si>
  <si>
    <t>관리</t>
    <phoneticPr fontId="0" type="Hiragana"/>
  </si>
  <si>
    <t>비고</t>
    <phoneticPr fontId="2" type="noConversion"/>
  </si>
  <si>
    <t>적용
코드</t>
    <phoneticPr fontId="0" type="Hiragana"/>
  </si>
  <si>
    <t>WEB 도메인</t>
    <phoneticPr fontId="0" type="Hiragana"/>
  </si>
  <si>
    <t>WAS 도메인</t>
    <phoneticPr fontId="0" type="Hiragana"/>
  </si>
  <si>
    <t>Port</t>
    <phoneticPr fontId="0" type="Hiragana"/>
  </si>
  <si>
    <t>적용
여부</t>
    <phoneticPr fontId="0" type="Hiragana"/>
  </si>
  <si>
    <t>기준</t>
    <phoneticPr fontId="0" type="Hiragana"/>
  </si>
  <si>
    <t>할당</t>
    <phoneticPr fontId="0" type="Hiragana"/>
  </si>
  <si>
    <t>고객서비스 ??</t>
    <phoneticPr fontId="2" type="noConversion"/>
  </si>
  <si>
    <t xml:space="preserve"> 선택적복지 AP #1/2
psfbap01/02</t>
    <phoneticPr fontId="0" type="Hiragana"/>
  </si>
  <si>
    <t>선택적복지</t>
    <phoneticPr fontId="0" type="Hiragana"/>
  </si>
  <si>
    <t>L3</t>
    <phoneticPr fontId="0" type="Hiragana"/>
  </si>
  <si>
    <t>01</t>
    <phoneticPr fontId="0" type="Hiragana"/>
  </si>
  <si>
    <t>TA 코드</t>
  </si>
  <si>
    <t>홈페이지</t>
    <phoneticPr fontId="0" type="Hiragana"/>
  </si>
  <si>
    <t>01</t>
    <phoneticPr fontId="2" type="noConversion"/>
  </si>
  <si>
    <t>O</t>
    <phoneticPr fontId="0" type="Hiragana"/>
  </si>
  <si>
    <t>프로젝트</t>
    <phoneticPr fontId="0" type="Hiragana"/>
  </si>
  <si>
    <t>userDom 2</t>
    <phoneticPr fontId="0" type="Hiragana"/>
  </si>
  <si>
    <t>카드서비스 ??</t>
    <phoneticPr fontId="0" type="Hiragana"/>
  </si>
  <si>
    <t>선택적복리후생</t>
    <phoneticPr fontId="2" type="noConversion"/>
  </si>
  <si>
    <t>L3</t>
    <phoneticPr fontId="0" type="Hiragana"/>
  </si>
  <si>
    <t>03</t>
    <phoneticPr fontId="0" type="Hiragana"/>
  </si>
  <si>
    <t>-</t>
    <phoneticPr fontId="0" type="Hiragana"/>
  </si>
  <si>
    <t>cadmDom</t>
    <phoneticPr fontId="0" type="Hiragana"/>
  </si>
  <si>
    <t>모바일고객서비스 ??</t>
    <phoneticPr fontId="0" type="Hiragana"/>
  </si>
  <si>
    <t>muserDom</t>
    <phoneticPr fontId="0" type="Hiragana"/>
  </si>
  <si>
    <t>dtm 서비스 ??</t>
    <phoneticPr fontId="0" type="Hiragana"/>
  </si>
  <si>
    <t>dtmDom</t>
    <phoneticPr fontId="0" type="Hiragana"/>
  </si>
  <si>
    <t>선복 관리자서비스 ??</t>
    <phoneticPr fontId="0" type="Hiragana"/>
  </si>
  <si>
    <t>adminDom</t>
    <phoneticPr fontId="0" type="Hiragana"/>
  </si>
  <si>
    <t>인스턴스 여유분</t>
    <phoneticPr fontId="0" type="Hiragana"/>
  </si>
  <si>
    <t>07~10</t>
    <phoneticPr fontId="0" type="Hiragana"/>
  </si>
  <si>
    <t>e-Markplace</t>
    <phoneticPr fontId="0" type="Hiragana"/>
  </si>
  <si>
    <t xml:space="preserve"> 인터넷공통 AP #1/2
picoap01/02</t>
    <phoneticPr fontId="0" type="Hiragana"/>
  </si>
  <si>
    <t>인터넷공통</t>
    <phoneticPr fontId="0" type="Hiragana"/>
  </si>
  <si>
    <t>BE1</t>
  </si>
  <si>
    <t>scfranDom 2</t>
    <phoneticPr fontId="0" type="Hiragana"/>
  </si>
  <si>
    <t>13~15</t>
    <phoneticPr fontId="0" type="Hiragana"/>
  </si>
  <si>
    <t>임직원 알뜰시장</t>
    <phoneticPr fontId="0" type="Hiragana"/>
  </si>
  <si>
    <t>mallDom 3</t>
    <phoneticPr fontId="0" type="Hiragana"/>
  </si>
  <si>
    <t>19~20</t>
    <phoneticPr fontId="0" type="Hiragana"/>
  </si>
  <si>
    <t>법인구매</t>
    <phoneticPr fontId="0" type="Hiragana"/>
  </si>
  <si>
    <t>scepsDom 2</t>
    <phoneticPr fontId="0" type="Hiragana"/>
  </si>
  <si>
    <t>23~24</t>
    <phoneticPr fontId="0" type="Hiragana"/>
  </si>
  <si>
    <t>모바일 경영Dashboard</t>
    <phoneticPr fontId="0" type="Hiragana"/>
  </si>
  <si>
    <t>bimDom 2</t>
    <phoneticPr fontId="0" type="Hiragana"/>
  </si>
  <si>
    <t>27~28</t>
    <phoneticPr fontId="0" type="Hiragana"/>
  </si>
  <si>
    <t>총무지원</t>
    <phoneticPr fontId="0" type="Hiragana"/>
  </si>
  <si>
    <t>chongmuDom 3</t>
    <phoneticPr fontId="0" type="Hiragana"/>
  </si>
  <si>
    <t>32~35</t>
    <phoneticPr fontId="0" type="Hiragana"/>
  </si>
  <si>
    <t>브랜드관리-외주</t>
    <phoneticPr fontId="2" type="noConversion"/>
  </si>
  <si>
    <t>idesignDom 2</t>
    <phoneticPr fontId="0" type="Hiragana"/>
  </si>
  <si>
    <t>38~40</t>
    <phoneticPr fontId="0" type="Hiragana"/>
  </si>
  <si>
    <t>스마트워크플레이스 #1</t>
    <phoneticPr fontId="0" type="Hiragana"/>
  </si>
  <si>
    <t>스마트워크플레이스</t>
    <phoneticPr fontId="0" type="Hiragana"/>
  </si>
  <si>
    <t>sswpDom</t>
    <phoneticPr fontId="2" type="noConversion"/>
  </si>
  <si>
    <t>스마트워크플레이스 #2</t>
    <phoneticPr fontId="0" type="Hiragana"/>
  </si>
  <si>
    <t>sswpadmDom</t>
    <phoneticPr fontId="2" type="noConversion"/>
  </si>
  <si>
    <t>스마트워크플레이스 #3</t>
    <phoneticPr fontId="0" type="Hiragana"/>
  </si>
  <si>
    <t>sswpmdmDom</t>
    <phoneticPr fontId="2" type="noConversion"/>
  </si>
  <si>
    <t>인스턴스 여유분</t>
    <phoneticPr fontId="0" type="Hiragana"/>
  </si>
  <si>
    <t>44~45</t>
    <phoneticPr fontId="0" type="Hiragana"/>
  </si>
  <si>
    <t>하나로협의회</t>
    <phoneticPr fontId="0" type="Hiragana"/>
  </si>
  <si>
    <t xml:space="preserve"> 인트라넷 AP #2
pintap02</t>
    <phoneticPr fontId="0" type="Hiragana"/>
  </si>
  <si>
    <t xml:space="preserve"> 인트라넷</t>
    <phoneticPr fontId="0" type="Hiragana"/>
  </si>
  <si>
    <t>labor ( jeus )</t>
    <phoneticPr fontId="0" type="Hiragana"/>
  </si>
  <si>
    <t>47~48</t>
    <phoneticPr fontId="0" type="Hiragana"/>
  </si>
  <si>
    <t>VOC 관리 -  고객의 소리</t>
    <phoneticPr fontId="0" type="Hiragana"/>
  </si>
  <si>
    <t xml:space="preserve"> 인트라넷 AP #1
pintap01</t>
    <phoneticPr fontId="0" type="Hiragana"/>
  </si>
  <si>
    <t xml:space="preserve">VOC 관리 </t>
    <phoneticPr fontId="0" type="Hiragana"/>
  </si>
  <si>
    <t>vmsDomain</t>
    <phoneticPr fontId="0" type="Hiragana"/>
  </si>
  <si>
    <r>
      <rPr>
        <sz val="11"/>
        <color theme="1"/>
        <rFont val="맑은 고딕"/>
        <family val="3"/>
        <charset val="129"/>
      </rPr>
      <t>※</t>
    </r>
    <r>
      <rPr>
        <sz val="11"/>
        <color theme="1"/>
        <rFont val="맑은 고딕"/>
        <family val="2"/>
        <charset val="129"/>
      </rPr>
      <t xml:space="preserve"> </t>
    </r>
    <r>
      <rPr>
        <sz val="11"/>
        <color theme="1"/>
        <rFont val="맑은 고딕"/>
        <family val="2"/>
        <charset val="129"/>
        <scheme val="minor"/>
      </rPr>
      <t>단순 이전 사이트는 AS-IS 구성 유지</t>
    </r>
    <phoneticPr fontId="0" type="Hiragana"/>
  </si>
  <si>
    <t>시스템
코드</t>
    <phoneticPr fontId="0" type="Hiragana"/>
  </si>
  <si>
    <t>서버명</t>
    <phoneticPr fontId="0" type="Hiragana"/>
  </si>
  <si>
    <t>구분</t>
    <phoneticPr fontId="0" type="Hiragana"/>
  </si>
  <si>
    <t>도메인</t>
    <phoneticPr fontId="0" type="Hiragana"/>
  </si>
  <si>
    <t>도메인
코드</t>
    <phoneticPr fontId="0" type="Hiragana"/>
  </si>
  <si>
    <t>운영(P)</t>
    <phoneticPr fontId="0" type="Hiragana"/>
  </si>
  <si>
    <t>개발(T)</t>
    <phoneticPr fontId="0" type="Hiragana"/>
  </si>
  <si>
    <t>검증(V)</t>
    <phoneticPr fontId="0" type="Hiragana"/>
  </si>
  <si>
    <t>DR(D)</t>
    <phoneticPr fontId="0" type="Hiragana"/>
  </si>
  <si>
    <t>순번</t>
    <phoneticPr fontId="0" type="Hiragana"/>
  </si>
  <si>
    <t>Node</t>
    <phoneticPr fontId="0" type="Hiragana"/>
  </si>
  <si>
    <t>Inst</t>
    <phoneticPr fontId="0" type="Hiragana"/>
  </si>
  <si>
    <t>선택적복지 AP</t>
  </si>
  <si>
    <t>O</t>
    <phoneticPr fontId="0" type="Hiragana"/>
  </si>
  <si>
    <t>고객서비스 ??</t>
  </si>
  <si>
    <t>카드서비스 ??</t>
  </si>
  <si>
    <t>모바일고객서비스 ??</t>
  </si>
  <si>
    <t>dtm 서비스 ??</t>
  </si>
  <si>
    <t>A</t>
    <phoneticPr fontId="0" type="Hiragana"/>
  </si>
  <si>
    <t>선복 관리자서비스 ??</t>
  </si>
  <si>
    <t>인터넷공통 AP</t>
  </si>
  <si>
    <t>e-Markplace</t>
  </si>
  <si>
    <t>PQ1</t>
    <phoneticPr fontId="0" type="Hiragana"/>
  </si>
  <si>
    <t>임직원 알뜰시장</t>
  </si>
  <si>
    <t>SP1</t>
    <phoneticPr fontId="0" type="Hiragana"/>
  </si>
  <si>
    <t>법인구매</t>
  </si>
  <si>
    <t>모바일 경영Dashboard</t>
  </si>
  <si>
    <t>총무지원</t>
  </si>
  <si>
    <t>브랜드관리-외주</t>
  </si>
  <si>
    <t>스마트워크플레이스 #1</t>
  </si>
  <si>
    <t>스마트워크플레이스 #2</t>
  </si>
  <si>
    <t>스마트워크플레이스 #3</t>
  </si>
  <si>
    <t>인트라넷 AP</t>
    <phoneticPr fontId="0" type="Hiragana"/>
  </si>
  <si>
    <t>VOC 관리-고객의 소리</t>
    <phoneticPr fontId="0" type="Hiragana"/>
  </si>
  <si>
    <t>비고</t>
    <phoneticPr fontId="0" type="Hiragana"/>
  </si>
  <si>
    <t>Port 분류(1안)</t>
    <phoneticPr fontId="0" type="Hiragana"/>
  </si>
  <si>
    <t>1안
Port</t>
    <phoneticPr fontId="0" type="Hiragana"/>
  </si>
  <si>
    <t>SV1</t>
    <phoneticPr fontId="2" type="noConversion"/>
  </si>
  <si>
    <t>SV1</t>
    <phoneticPr fontId="2" type="noConversion"/>
  </si>
  <si>
    <t>SV1</t>
    <phoneticPr fontId="2" type="noConversion"/>
  </si>
  <si>
    <t>VMS</t>
    <phoneticPr fontId="2" type="noConversion"/>
  </si>
  <si>
    <t>BE1</t>
    <phoneticPr fontId="2" type="noConversion"/>
  </si>
  <si>
    <t>PQ1</t>
    <phoneticPr fontId="2" type="noConversion"/>
  </si>
  <si>
    <t>SP1</t>
    <phoneticPr fontId="2" type="noConversion"/>
  </si>
  <si>
    <t>BIM</t>
    <phoneticPr fontId="2" type="noConversion"/>
  </si>
  <si>
    <t>GE2</t>
    <phoneticPr fontId="2" type="noConversion"/>
  </si>
  <si>
    <t>MS7</t>
    <phoneticPr fontId="2" type="noConversion"/>
  </si>
  <si>
    <t>WO1</t>
    <phoneticPr fontId="2" type="noConversion"/>
  </si>
  <si>
    <t>SV13</t>
    <phoneticPr fontId="2" type="noConversion"/>
  </si>
  <si>
    <t>SVxx</t>
    <phoneticPr fontId="2" type="noConversion"/>
  </si>
  <si>
    <t>SV14</t>
    <phoneticPr fontId="2" type="noConversion"/>
  </si>
  <si>
    <t>BE11</t>
    <phoneticPr fontId="2" type="noConversion"/>
  </si>
  <si>
    <t>PQ11</t>
    <phoneticPr fontId="2" type="noConversion"/>
  </si>
  <si>
    <t>SP11</t>
    <phoneticPr fontId="2" type="noConversion"/>
  </si>
  <si>
    <t>BIM1</t>
    <phoneticPr fontId="2" type="noConversion"/>
  </si>
  <si>
    <t>GE21</t>
    <phoneticPr fontId="2" type="noConversion"/>
  </si>
  <si>
    <t>MS71</t>
    <phoneticPr fontId="2" type="noConversion"/>
  </si>
  <si>
    <t>WO11</t>
    <phoneticPr fontId="2" type="noConversion"/>
  </si>
  <si>
    <t>WO12</t>
    <phoneticPr fontId="2" type="noConversion"/>
  </si>
  <si>
    <t>WO13</t>
    <phoneticPr fontId="2" type="noConversion"/>
  </si>
  <si>
    <t>PS91</t>
    <phoneticPr fontId="2" type="noConversion"/>
  </si>
  <si>
    <t>VMS1</t>
    <phoneticPr fontId="2" type="noConversion"/>
  </si>
  <si>
    <t>SV1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</si>
</sst>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_);[Red]\(0\)"/>
  </numFmts>
  <fonts count="2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sz val="10"/>
      <color theme="0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name val="굴림"/>
      <family val="3"/>
      <charset val="129"/>
    </font>
    <font>
      <b/>
      <sz val="11"/>
      <color theme="0"/>
      <name val="맑은 고딕"/>
      <family val="3"/>
      <charset val="129"/>
      <scheme val="minor"/>
    </font>
    <font>
      <sz val="9"/>
      <color indexed="81"/>
      <name val="Tahoma"/>
      <family val="2"/>
    </font>
    <font>
      <sz val="11"/>
      <color theme="1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</font>
    <font>
      <b/>
      <sz val="10"/>
      <color rgb="FFFF0000"/>
      <name val="맑은 고딕"/>
      <family val="3"/>
      <charset val="129"/>
      <scheme val="minor"/>
    </font>
    <font>
      <sz val="11"/>
      <color theme="1"/>
      <name val="맑은 고딕"/>
      <family val="2"/>
      <charset val="129"/>
    </font>
    <font>
      <sz val="11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6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4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/>
    </xf>
    <xf numFmtId="0" fontId="4" fillId="13" borderId="1" xfId="0" quotePrefix="1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76" fontId="5" fillId="0" borderId="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8" borderId="1" xfId="0" quotePrefix="1" applyFont="1" applyFill="1" applyBorder="1">
      <alignment vertical="center"/>
    </xf>
    <xf numFmtId="0" fontId="4" fillId="8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0" borderId="0" xfId="0" applyFo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1" fontId="13" fillId="11" borderId="1" xfId="1" applyFont="1" applyFill="1" applyBorder="1" applyAlignment="1">
      <alignment horizontal="center" vertical="center" wrapText="1"/>
    </xf>
    <xf numFmtId="41" fontId="13" fillId="11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10" borderId="1" xfId="0" quotePrefix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vertical="center"/>
    </xf>
    <xf numFmtId="0" fontId="5" fillId="13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quotePrefix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8" borderId="1" xfId="0" applyFont="1" applyFill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" xfId="0" applyFill="1" applyBorder="1" applyAlignment="1">
      <alignment horizontal="left" vertical="center"/>
    </xf>
    <xf numFmtId="0" fontId="20" fillId="0" borderId="1" xfId="0" quotePrefix="1" applyFont="1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17" fillId="1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12" borderId="1" xfId="0" applyFont="1" applyFill="1" applyBorder="1" applyAlignment="1">
      <alignment vertical="center" wrapText="1"/>
    </xf>
    <xf numFmtId="0" fontId="24" fillId="8" borderId="1" xfId="0" applyFont="1" applyFill="1" applyBorder="1" applyAlignment="1">
      <alignment horizontal="center" vertical="center"/>
    </xf>
    <xf numFmtId="0" fontId="24" fillId="8" borderId="1" xfId="0" applyFont="1" applyFill="1" applyBorder="1" applyAlignment="1">
      <alignment horizontal="left" vertical="center"/>
    </xf>
    <xf numFmtId="0" fontId="24" fillId="8" borderId="1" xfId="0" applyFont="1" applyFill="1" applyBorder="1" applyAlignment="1">
      <alignment vertical="center"/>
    </xf>
    <xf numFmtId="0" fontId="24" fillId="8" borderId="1" xfId="0" quotePrefix="1" applyFont="1" applyFill="1" applyBorder="1" applyAlignment="1">
      <alignment horizontal="left" vertical="center"/>
    </xf>
    <xf numFmtId="0" fontId="24" fillId="8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4" fillId="6" borderId="3" xfId="0" applyFont="1" applyFill="1" applyBorder="1" applyAlignment="1">
      <alignment horizontal="left" vertical="center"/>
    </xf>
    <xf numFmtId="0" fontId="4" fillId="3" borderId="1" xfId="0" applyFont="1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25" fillId="0" borderId="1" xfId="0" applyFont="1" applyBorder="1" applyAlignment="1">
      <alignment horizontal="left" vertical="center" wrapText="1" readingOrder="1"/>
    </xf>
    <xf numFmtId="0" fontId="0" fillId="0" borderId="0" xfId="0" quotePrefix="1">
      <alignment vertical="center"/>
    </xf>
    <xf numFmtId="41" fontId="6" fillId="5" borderId="1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4" xfId="0" quotePrefix="1" applyFill="1" applyBorder="1" applyAlignment="1">
      <alignment vertical="center"/>
    </xf>
    <xf numFmtId="0" fontId="0" fillId="0" borderId="6" xfId="0" quotePrefix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2" xfId="0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1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41" fontId="6" fillId="14" borderId="4" xfId="1" applyFont="1" applyFill="1" applyBorder="1" applyAlignment="1">
      <alignment horizontal="center" vertical="center"/>
    </xf>
    <xf numFmtId="41" fontId="6" fillId="14" borderId="5" xfId="1" applyFont="1" applyFill="1" applyBorder="1" applyAlignment="1">
      <alignment horizontal="center" vertical="center"/>
    </xf>
    <xf numFmtId="41" fontId="6" fillId="15" borderId="4" xfId="1" applyFont="1" applyFill="1" applyBorder="1" applyAlignment="1">
      <alignment horizontal="center" vertical="center"/>
    </xf>
    <xf numFmtId="41" fontId="6" fillId="15" borderId="5" xfId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1" fontId="6" fillId="18" borderId="4" xfId="1" applyFont="1" applyFill="1" applyBorder="1" applyAlignment="1">
      <alignment horizontal="center" vertical="center"/>
    </xf>
    <xf numFmtId="41" fontId="6" fillId="18" borderId="5" xfId="1" applyFont="1" applyFill="1" applyBorder="1" applyAlignment="1">
      <alignment horizontal="center" vertical="center"/>
    </xf>
    <xf numFmtId="41" fontId="6" fillId="6" borderId="4" xfId="1" applyFont="1" applyFill="1" applyBorder="1" applyAlignment="1">
      <alignment horizontal="center" vertical="center"/>
    </xf>
    <xf numFmtId="41" fontId="6" fillId="6" borderId="5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</cellXfs>
  <cellStyles count="3">
    <cellStyle name="쉼표 [0]" xfId="1" builtinId="6"/>
    <cellStyle name="표준" xfId="0" builtinId="0"/>
    <cellStyle name="표준 6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._&#48120;&#46308;&#50920;&#50612;JBoss_&#44396;&#49457;_v0.1_20170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M&amp;WAS Option"/>
      <sheetName val="Domain별 코드 체계"/>
      <sheetName val="WAS Domain"/>
      <sheetName val="WAS Instance"/>
      <sheetName val="DataSource"/>
      <sheetName val="AS-IS 도메인정보"/>
    </sheetNames>
    <sheetDataSet>
      <sheetData sheetId="0"/>
      <sheetData sheetId="1">
        <row r="5">
          <cell r="B5" t="str">
            <v>고객서비스 ??</v>
          </cell>
          <cell r="C5" t="str">
            <v xml:space="preserve"> 선택적복지 AP #1/2
psfbap01/02</v>
          </cell>
          <cell r="D5" t="str">
            <v>선택적복지</v>
          </cell>
          <cell r="E5" t="str">
            <v>선택적복리후생</v>
          </cell>
          <cell r="F5" t="str">
            <v>L3</v>
          </cell>
          <cell r="G5" t="str">
            <v>FLB</v>
          </cell>
          <cell r="H5" t="str">
            <v>USR1</v>
          </cell>
          <cell r="I5" t="str">
            <v>USR1</v>
          </cell>
          <cell r="J5" t="str">
            <v>01</v>
          </cell>
        </row>
        <row r="6">
          <cell r="B6" t="str">
            <v>카드서비스 ??</v>
          </cell>
          <cell r="E6" t="str">
            <v>선택적복리후생</v>
          </cell>
          <cell r="F6" t="str">
            <v>L3</v>
          </cell>
          <cell r="G6" t="str">
            <v>FLB</v>
          </cell>
          <cell r="H6" t="str">
            <v>CAD1</v>
          </cell>
          <cell r="I6" t="str">
            <v>CAD1</v>
          </cell>
          <cell r="J6" t="str">
            <v>03</v>
          </cell>
        </row>
        <row r="7">
          <cell r="B7" t="str">
            <v>모바일고객서비스 ??</v>
          </cell>
          <cell r="E7" t="str">
            <v>선택적복리후생</v>
          </cell>
          <cell r="F7" t="str">
            <v>L3</v>
          </cell>
          <cell r="G7" t="str">
            <v>FLB</v>
          </cell>
          <cell r="H7" t="str">
            <v>MUR1</v>
          </cell>
          <cell r="I7" t="str">
            <v>MUR1</v>
          </cell>
          <cell r="J7" t="str">
            <v>04</v>
          </cell>
        </row>
        <row r="8">
          <cell r="B8" t="str">
            <v>dtm 서비스 ??</v>
          </cell>
          <cell r="E8" t="str">
            <v>선택적복리후생</v>
          </cell>
          <cell r="F8" t="str">
            <v>L3</v>
          </cell>
          <cell r="G8" t="str">
            <v>FLB</v>
          </cell>
          <cell r="H8" t="str">
            <v>DTM1</v>
          </cell>
          <cell r="I8" t="str">
            <v>DTM1</v>
          </cell>
          <cell r="J8" t="str">
            <v>05</v>
          </cell>
        </row>
        <row r="9">
          <cell r="B9" t="str">
            <v>선복 관리자서비스 ??</v>
          </cell>
          <cell r="E9" t="str">
            <v>선택적복리후생</v>
          </cell>
          <cell r="F9" t="str">
            <v>L3</v>
          </cell>
          <cell r="G9" t="str">
            <v>FLB</v>
          </cell>
          <cell r="H9" t="str">
            <v>ADM1</v>
          </cell>
          <cell r="I9" t="str">
            <v>ADM1</v>
          </cell>
          <cell r="J9" t="str">
            <v>06</v>
          </cell>
        </row>
        <row r="10">
          <cell r="B10" t="str">
            <v>인스턴스 여유분</v>
          </cell>
          <cell r="J10" t="str">
            <v>07~10</v>
          </cell>
        </row>
        <row r="11">
          <cell r="B11" t="str">
            <v>e-Markplace</v>
          </cell>
          <cell r="C11" t="str">
            <v>인터넷공통 AP #1/2
picoap01/02</v>
          </cell>
          <cell r="D11" t="str">
            <v>인터넷공통</v>
          </cell>
          <cell r="E11" t="str">
            <v>e-Markplace</v>
          </cell>
          <cell r="F11" t="str">
            <v>L3</v>
          </cell>
          <cell r="G11" t="str">
            <v>BE1</v>
          </cell>
          <cell r="H11" t="str">
            <v>SCF1</v>
          </cell>
          <cell r="I11" t="str">
            <v>SCF1</v>
          </cell>
          <cell r="J11">
            <v>11</v>
          </cell>
        </row>
        <row r="12">
          <cell r="B12" t="str">
            <v>인스턴스 여유분</v>
          </cell>
          <cell r="J12" t="str">
            <v>13~15</v>
          </cell>
        </row>
        <row r="13">
          <cell r="B13" t="str">
            <v>임직원 알뜰시장</v>
          </cell>
          <cell r="E13" t="str">
            <v>임직원 알뜰시장</v>
          </cell>
          <cell r="F13" t="str">
            <v>L3</v>
          </cell>
          <cell r="G13" t="str">
            <v>PQ1</v>
          </cell>
          <cell r="H13" t="str">
            <v>MAL1</v>
          </cell>
          <cell r="I13" t="str">
            <v>MAL1</v>
          </cell>
          <cell r="J13">
            <v>16</v>
          </cell>
        </row>
        <row r="14">
          <cell r="B14" t="str">
            <v>인스턴스 여유분</v>
          </cell>
          <cell r="J14" t="str">
            <v>19~20</v>
          </cell>
        </row>
        <row r="15">
          <cell r="B15" t="str">
            <v>법인구매</v>
          </cell>
          <cell r="E15" t="str">
            <v>법인구매</v>
          </cell>
          <cell r="F15" t="str">
            <v>L3</v>
          </cell>
          <cell r="G15" t="str">
            <v>SP1</v>
          </cell>
          <cell r="H15" t="str">
            <v>SCE1</v>
          </cell>
          <cell r="I15" t="str">
            <v>SCE1</v>
          </cell>
          <cell r="J15">
            <v>21</v>
          </cell>
        </row>
        <row r="16">
          <cell r="B16" t="str">
            <v>인스턴스 여유분</v>
          </cell>
          <cell r="J16" t="str">
            <v>23~24</v>
          </cell>
        </row>
        <row r="17">
          <cell r="B17" t="str">
            <v>모바일 경영Dashboard</v>
          </cell>
          <cell r="E17" t="str">
            <v>모바일 경영Dashboard</v>
          </cell>
          <cell r="F17" t="str">
            <v>L3</v>
          </cell>
          <cell r="G17" t="str">
            <v>BIM</v>
          </cell>
          <cell r="H17" t="str">
            <v>BIM1</v>
          </cell>
          <cell r="I17" t="str">
            <v>BIM1</v>
          </cell>
          <cell r="J17">
            <v>25</v>
          </cell>
        </row>
        <row r="18">
          <cell r="B18" t="str">
            <v>인스턴스 여유분</v>
          </cell>
          <cell r="J18" t="str">
            <v>27~28</v>
          </cell>
        </row>
        <row r="19">
          <cell r="B19" t="str">
            <v>총무지원</v>
          </cell>
          <cell r="E19" t="str">
            <v>총무지원</v>
          </cell>
          <cell r="F19" t="str">
            <v>L3</v>
          </cell>
          <cell r="G19" t="str">
            <v>GE2</v>
          </cell>
          <cell r="H19" t="str">
            <v>CHM1</v>
          </cell>
          <cell r="I19" t="str">
            <v>CHM1</v>
          </cell>
          <cell r="J19">
            <v>29</v>
          </cell>
        </row>
        <row r="20">
          <cell r="B20" t="str">
            <v>인스턴스 여유분</v>
          </cell>
          <cell r="J20" t="str">
            <v>32~35</v>
          </cell>
        </row>
        <row r="21">
          <cell r="B21" t="str">
            <v>브랜드관리-외주</v>
          </cell>
          <cell r="E21" t="str">
            <v>브랜드관리-외주</v>
          </cell>
          <cell r="F21" t="str">
            <v>L3</v>
          </cell>
          <cell r="G21" t="str">
            <v>MS7</v>
          </cell>
          <cell r="H21" t="str">
            <v>IDN1</v>
          </cell>
          <cell r="I21" t="str">
            <v>IDN1</v>
          </cell>
          <cell r="J21">
            <v>36</v>
          </cell>
        </row>
        <row r="22">
          <cell r="B22" t="str">
            <v>인스턴스 여유분</v>
          </cell>
          <cell r="J22" t="str">
            <v>38~40</v>
          </cell>
        </row>
        <row r="23">
          <cell r="B23" t="str">
            <v>스마트워크플레이스 #1</v>
          </cell>
          <cell r="E23" t="str">
            <v>스마트워크플레이스</v>
          </cell>
          <cell r="F23" t="str">
            <v>L3</v>
          </cell>
          <cell r="G23" t="str">
            <v>WO1</v>
          </cell>
          <cell r="H23" t="str">
            <v>SWP1</v>
          </cell>
          <cell r="I23" t="str">
            <v>SWP1</v>
          </cell>
          <cell r="J23">
            <v>41</v>
          </cell>
        </row>
        <row r="24">
          <cell r="B24" t="str">
            <v>스마트워크플레이스 #2</v>
          </cell>
          <cell r="E24" t="str">
            <v>스마트워크플레이스</v>
          </cell>
          <cell r="F24" t="str">
            <v>L3</v>
          </cell>
          <cell r="G24" t="str">
            <v>WO1</v>
          </cell>
          <cell r="H24" t="str">
            <v>SWA1</v>
          </cell>
          <cell r="I24" t="str">
            <v>SWA1</v>
          </cell>
          <cell r="J24">
            <v>42</v>
          </cell>
        </row>
        <row r="25">
          <cell r="B25" t="str">
            <v>스마트워크플레이스 #3</v>
          </cell>
          <cell r="E25" t="str">
            <v>스마트워크플레이스</v>
          </cell>
          <cell r="F25" t="str">
            <v>L3</v>
          </cell>
          <cell r="G25" t="str">
            <v>WO1</v>
          </cell>
          <cell r="H25" t="str">
            <v>SWM1</v>
          </cell>
          <cell r="I25" t="str">
            <v>SWM1</v>
          </cell>
          <cell r="J25">
            <v>43</v>
          </cell>
        </row>
        <row r="26">
          <cell r="B26" t="str">
            <v>인스턴스 여유분</v>
          </cell>
          <cell r="J26" t="str">
            <v>44~45</v>
          </cell>
        </row>
        <row r="27">
          <cell r="B27" t="str">
            <v>하나로협의회</v>
          </cell>
          <cell r="C27" t="str">
            <v xml:space="preserve"> 인트라넷 AP #2
pintap02</v>
          </cell>
          <cell r="D27" t="str">
            <v xml:space="preserve"> 인트라넷</v>
          </cell>
          <cell r="E27" t="str">
            <v>하나로협의회</v>
          </cell>
          <cell r="F27" t="str">
            <v>L3</v>
          </cell>
          <cell r="G27" t="str">
            <v>PS9</v>
          </cell>
          <cell r="H27" t="str">
            <v>LBR1</v>
          </cell>
          <cell r="I27" t="str">
            <v>LBR1</v>
          </cell>
          <cell r="J27">
            <v>46</v>
          </cell>
        </row>
        <row r="28">
          <cell r="B28" t="str">
            <v>인스턴스 여유분</v>
          </cell>
          <cell r="J28" t="str">
            <v>47~48</v>
          </cell>
        </row>
        <row r="29">
          <cell r="B29" t="str">
            <v>VOC 관리-고객의 소리</v>
          </cell>
          <cell r="C29" t="str">
            <v xml:space="preserve"> 인트라넷 AP #1
pintap01</v>
          </cell>
          <cell r="E29" t="str">
            <v xml:space="preserve">VOC 관리 </v>
          </cell>
          <cell r="F29" t="str">
            <v>L3</v>
          </cell>
          <cell r="G29" t="str">
            <v>VOC</v>
          </cell>
          <cell r="H29" t="str">
            <v>VMS1</v>
          </cell>
          <cell r="I29" t="str">
            <v>VMS1</v>
          </cell>
          <cell r="J29">
            <v>49</v>
          </cell>
        </row>
        <row r="30">
          <cell r="B30" t="str">
            <v>인스턴스 여유분</v>
          </cell>
          <cell r="J30">
            <v>50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topLeftCell="A4" zoomScale="85" zoomScaleNormal="85" workbookViewId="0">
      <selection activeCell="G55" sqref="G55"/>
    </sheetView>
  </sheetViews>
  <sheetFormatPr defaultRowHeight="16.5" x14ac:dyDescent="0.3"/>
  <cols>
    <col min="1" max="1" width="1.875" customWidth="1"/>
    <col min="2" max="2" width="14.125" bestFit="1" customWidth="1"/>
    <col min="3" max="3" width="20.625" customWidth="1"/>
    <col min="4" max="4" width="25" customWidth="1"/>
    <col min="5" max="5" width="18.625" customWidth="1"/>
    <col min="6" max="6" width="26.375" customWidth="1"/>
    <col min="7" max="7" width="64.375" customWidth="1"/>
    <col min="8" max="8" width="74" customWidth="1"/>
    <col min="9" max="9" width="15.875" bestFit="1" customWidth="1"/>
    <col min="10" max="14" width="9" style="4"/>
  </cols>
  <sheetData>
    <row r="2" spans="1:9" ht="22.5" customHeight="1" x14ac:dyDescent="0.3">
      <c r="B2" s="15" t="s">
        <v>46</v>
      </c>
      <c r="C2" s="15" t="s">
        <v>47</v>
      </c>
      <c r="D2" s="116" t="s">
        <v>48</v>
      </c>
      <c r="E2" s="116"/>
      <c r="F2" s="15" t="s">
        <v>75</v>
      </c>
      <c r="G2" s="15" t="s">
        <v>72</v>
      </c>
      <c r="H2" s="15" t="s">
        <v>7</v>
      </c>
    </row>
    <row r="3" spans="1:9" x14ac:dyDescent="0.3">
      <c r="B3" s="117" t="s">
        <v>49</v>
      </c>
      <c r="C3" s="112" t="s">
        <v>166</v>
      </c>
      <c r="D3" s="111" t="s">
        <v>50</v>
      </c>
      <c r="E3" s="111"/>
      <c r="F3" s="80" t="s">
        <v>535</v>
      </c>
      <c r="G3" s="22" t="s">
        <v>41</v>
      </c>
      <c r="H3" s="18"/>
    </row>
    <row r="4" spans="1:9" x14ac:dyDescent="0.3">
      <c r="B4" s="117"/>
      <c r="C4" s="112"/>
      <c r="D4" s="111" t="s">
        <v>51</v>
      </c>
      <c r="E4" s="111"/>
      <c r="F4" s="80"/>
      <c r="G4" s="53" t="s">
        <v>587</v>
      </c>
      <c r="H4" s="18"/>
    </row>
    <row r="5" spans="1:9" x14ac:dyDescent="0.3">
      <c r="B5" s="117"/>
      <c r="C5" s="112"/>
      <c r="D5" s="111" t="s">
        <v>52</v>
      </c>
      <c r="E5" s="111"/>
      <c r="F5" s="80" t="s">
        <v>534</v>
      </c>
      <c r="G5" s="53" t="s">
        <v>589</v>
      </c>
      <c r="H5" s="38" t="s">
        <v>590</v>
      </c>
    </row>
    <row r="6" spans="1:9" x14ac:dyDescent="0.3">
      <c r="B6" s="117"/>
      <c r="C6" s="112"/>
      <c r="D6" s="111" t="s">
        <v>53</v>
      </c>
      <c r="E6" s="111"/>
      <c r="F6" s="80" t="s">
        <v>534</v>
      </c>
      <c r="G6" s="53" t="s">
        <v>588</v>
      </c>
      <c r="H6" s="18"/>
    </row>
    <row r="7" spans="1:9" s="4" customFormat="1" x14ac:dyDescent="0.3">
      <c r="A7" s="19"/>
      <c r="B7" s="125" t="s">
        <v>580</v>
      </c>
      <c r="C7" s="125" t="s">
        <v>581</v>
      </c>
      <c r="D7" s="129" t="s">
        <v>110</v>
      </c>
      <c r="E7" s="130"/>
      <c r="F7" s="81"/>
      <c r="G7" s="91" t="s">
        <v>587</v>
      </c>
      <c r="H7" s="18"/>
      <c r="I7"/>
    </row>
    <row r="8" spans="1:9" s="4" customFormat="1" x14ac:dyDescent="0.3">
      <c r="A8" s="19"/>
      <c r="B8" s="126"/>
      <c r="C8" s="126"/>
      <c r="D8" s="129" t="s">
        <v>111</v>
      </c>
      <c r="E8" s="130"/>
      <c r="F8" s="80"/>
      <c r="G8" s="22" t="s">
        <v>591</v>
      </c>
      <c r="H8" s="18"/>
      <c r="I8"/>
    </row>
    <row r="9" spans="1:9" s="4" customFormat="1" x14ac:dyDescent="0.3">
      <c r="A9" s="19"/>
      <c r="B9" s="126"/>
      <c r="C9" s="126"/>
      <c r="D9" s="129" t="s">
        <v>582</v>
      </c>
      <c r="E9" s="130"/>
      <c r="F9" s="80"/>
      <c r="G9" s="79" t="s">
        <v>592</v>
      </c>
      <c r="H9" s="18"/>
      <c r="I9"/>
    </row>
    <row r="10" spans="1:9" s="4" customFormat="1" x14ac:dyDescent="0.3">
      <c r="A10" s="19"/>
      <c r="B10" s="126"/>
      <c r="C10" s="126"/>
      <c r="D10" s="129" t="s">
        <v>112</v>
      </c>
      <c r="E10" s="130"/>
      <c r="F10" s="80" t="s">
        <v>534</v>
      </c>
      <c r="G10" s="22" t="s">
        <v>593</v>
      </c>
      <c r="H10" s="41" t="s">
        <v>595</v>
      </c>
      <c r="I10"/>
    </row>
    <row r="11" spans="1:9" s="4" customFormat="1" x14ac:dyDescent="0.3">
      <c r="A11" s="19"/>
      <c r="B11" s="126"/>
      <c r="C11" s="127"/>
      <c r="D11" s="129" t="s">
        <v>113</v>
      </c>
      <c r="E11" s="130"/>
      <c r="F11" s="80" t="s">
        <v>534</v>
      </c>
      <c r="G11" s="22" t="s">
        <v>594</v>
      </c>
      <c r="H11" s="41"/>
      <c r="I11"/>
    </row>
    <row r="12" spans="1:9" s="4" customFormat="1" ht="33" x14ac:dyDescent="0.3">
      <c r="A12" s="19"/>
      <c r="B12" s="126"/>
      <c r="C12" s="128" t="s">
        <v>583</v>
      </c>
      <c r="D12" s="129" t="s">
        <v>114</v>
      </c>
      <c r="E12" s="130"/>
      <c r="F12" s="80"/>
      <c r="G12" s="64" t="s">
        <v>596</v>
      </c>
      <c r="H12" s="41" t="s">
        <v>294</v>
      </c>
      <c r="I12"/>
    </row>
    <row r="13" spans="1:9" s="4" customFormat="1" ht="33" x14ac:dyDescent="0.3">
      <c r="A13" s="19"/>
      <c r="B13" s="126"/>
      <c r="C13" s="128"/>
      <c r="D13" s="129" t="s">
        <v>115</v>
      </c>
      <c r="E13" s="130"/>
      <c r="F13" s="80"/>
      <c r="G13" s="64" t="s">
        <v>597</v>
      </c>
      <c r="H13" s="41" t="s">
        <v>295</v>
      </c>
      <c r="I13"/>
    </row>
    <row r="14" spans="1:9" s="4" customFormat="1" ht="16.5" customHeight="1" x14ac:dyDescent="0.3">
      <c r="A14"/>
      <c r="B14" s="119" t="s">
        <v>584</v>
      </c>
      <c r="C14" s="117" t="s">
        <v>54</v>
      </c>
      <c r="D14" s="118" t="s">
        <v>55</v>
      </c>
      <c r="E14" s="118"/>
      <c r="F14" s="80" t="s">
        <v>537</v>
      </c>
      <c r="G14" s="22" t="s">
        <v>41</v>
      </c>
      <c r="H14" s="16"/>
      <c r="I14"/>
    </row>
    <row r="15" spans="1:9" s="4" customFormat="1" ht="16.5" customHeight="1" x14ac:dyDescent="0.3">
      <c r="A15"/>
      <c r="B15" s="119"/>
      <c r="C15" s="117"/>
      <c r="D15" s="118" t="s">
        <v>56</v>
      </c>
      <c r="E15" s="118"/>
      <c r="F15" s="80" t="s">
        <v>535</v>
      </c>
      <c r="G15" s="22" t="s">
        <v>41</v>
      </c>
      <c r="H15" s="16"/>
      <c r="I15"/>
    </row>
    <row r="16" spans="1:9" s="4" customFormat="1" ht="16.5" customHeight="1" x14ac:dyDescent="0.3">
      <c r="A16"/>
      <c r="B16" s="119"/>
      <c r="C16" s="117"/>
      <c r="D16" s="118" t="s">
        <v>57</v>
      </c>
      <c r="E16" s="118"/>
      <c r="F16" s="80" t="s">
        <v>535</v>
      </c>
      <c r="G16" s="22" t="s">
        <v>41</v>
      </c>
      <c r="H16" s="16"/>
      <c r="I16"/>
    </row>
    <row r="17" spans="1:9" s="4" customFormat="1" ht="16.5" customHeight="1" x14ac:dyDescent="0.3">
      <c r="A17"/>
      <c r="B17" s="119" t="s">
        <v>585</v>
      </c>
      <c r="C17" s="121" t="s">
        <v>117</v>
      </c>
      <c r="D17" s="133" t="s">
        <v>532</v>
      </c>
      <c r="E17" s="23" t="s">
        <v>58</v>
      </c>
      <c r="F17" s="80" t="s">
        <v>536</v>
      </c>
      <c r="G17" s="22" t="s">
        <v>41</v>
      </c>
      <c r="H17" s="16"/>
      <c r="I17"/>
    </row>
    <row r="18" spans="1:9" s="4" customFormat="1" x14ac:dyDescent="0.3">
      <c r="A18"/>
      <c r="B18" s="119"/>
      <c r="C18" s="122"/>
      <c r="D18" s="134"/>
      <c r="E18" s="23" t="s">
        <v>77</v>
      </c>
      <c r="F18" s="80"/>
      <c r="G18" s="20" t="s">
        <v>165</v>
      </c>
      <c r="H18" s="16" t="s">
        <v>79</v>
      </c>
      <c r="I18"/>
    </row>
    <row r="19" spans="1:9" s="4" customFormat="1" x14ac:dyDescent="0.3">
      <c r="A19"/>
      <c r="B19" s="119"/>
      <c r="C19" s="122"/>
      <c r="D19" s="134"/>
      <c r="E19" s="78" t="s">
        <v>519</v>
      </c>
      <c r="F19" s="80" t="s">
        <v>76</v>
      </c>
      <c r="G19" s="22" t="s">
        <v>520</v>
      </c>
      <c r="H19" s="18" t="s">
        <v>521</v>
      </c>
      <c r="I19"/>
    </row>
    <row r="20" spans="1:9" s="4" customFormat="1" x14ac:dyDescent="0.3">
      <c r="A20"/>
      <c r="B20" s="119"/>
      <c r="C20" s="122"/>
      <c r="D20" s="134"/>
      <c r="E20" s="78" t="s">
        <v>167</v>
      </c>
      <c r="F20" s="80" t="s">
        <v>76</v>
      </c>
      <c r="G20" s="22" t="s">
        <v>522</v>
      </c>
      <c r="H20" s="18" t="s">
        <v>523</v>
      </c>
      <c r="I20"/>
    </row>
    <row r="21" spans="1:9" s="4" customFormat="1" x14ac:dyDescent="0.3">
      <c r="A21"/>
      <c r="B21" s="119"/>
      <c r="C21" s="122"/>
      <c r="D21" s="134"/>
      <c r="E21" s="78" t="s">
        <v>168</v>
      </c>
      <c r="F21" s="80" t="s">
        <v>293</v>
      </c>
      <c r="G21" s="22">
        <v>3</v>
      </c>
      <c r="H21" s="18" t="s">
        <v>368</v>
      </c>
      <c r="I21"/>
    </row>
    <row r="22" spans="1:9" s="4" customFormat="1" x14ac:dyDescent="0.3">
      <c r="A22"/>
      <c r="B22" s="119"/>
      <c r="C22" s="122"/>
      <c r="D22" s="134"/>
      <c r="E22" s="78" t="s">
        <v>169</v>
      </c>
      <c r="F22" s="80" t="s">
        <v>76</v>
      </c>
      <c r="G22" s="22">
        <v>512</v>
      </c>
      <c r="H22" s="18" t="s">
        <v>371</v>
      </c>
      <c r="I22"/>
    </row>
    <row r="23" spans="1:9" s="4" customFormat="1" x14ac:dyDescent="0.3">
      <c r="A23"/>
      <c r="B23" s="119"/>
      <c r="C23" s="122"/>
      <c r="D23" s="135"/>
      <c r="E23" s="78" t="s">
        <v>170</v>
      </c>
      <c r="F23" s="80" t="s">
        <v>76</v>
      </c>
      <c r="G23" s="22" t="s">
        <v>171</v>
      </c>
      <c r="H23" s="18" t="s">
        <v>372</v>
      </c>
      <c r="I23"/>
    </row>
    <row r="24" spans="1:9" s="4" customFormat="1" x14ac:dyDescent="0.3">
      <c r="A24"/>
      <c r="B24" s="119"/>
      <c r="C24" s="122"/>
      <c r="D24" s="120" t="s">
        <v>59</v>
      </c>
      <c r="E24" s="20" t="s">
        <v>74</v>
      </c>
      <c r="F24" s="80"/>
      <c r="G24" s="20" t="s">
        <v>526</v>
      </c>
      <c r="H24" s="16"/>
      <c r="I24"/>
    </row>
    <row r="25" spans="1:9" s="4" customFormat="1" x14ac:dyDescent="0.3">
      <c r="A25"/>
      <c r="B25" s="119"/>
      <c r="C25" s="122"/>
      <c r="D25" s="118"/>
      <c r="E25" s="20" t="s">
        <v>60</v>
      </c>
      <c r="F25" s="80"/>
      <c r="G25" s="20" t="s">
        <v>525</v>
      </c>
      <c r="H25" s="16"/>
      <c r="I25"/>
    </row>
    <row r="26" spans="1:9" s="4" customFormat="1" x14ac:dyDescent="0.3">
      <c r="A26"/>
      <c r="B26" s="119"/>
      <c r="C26" s="122"/>
      <c r="D26" s="118"/>
      <c r="E26" s="20" t="s">
        <v>61</v>
      </c>
      <c r="F26" s="80"/>
      <c r="G26" s="20" t="s">
        <v>524</v>
      </c>
      <c r="H26" s="16"/>
      <c r="I26"/>
    </row>
    <row r="27" spans="1:9" s="4" customFormat="1" x14ac:dyDescent="0.3">
      <c r="A27"/>
      <c r="B27" s="119"/>
      <c r="C27" s="122"/>
      <c r="D27" s="118"/>
      <c r="E27" s="20" t="s">
        <v>62</v>
      </c>
      <c r="F27" s="80"/>
      <c r="G27" s="20" t="s">
        <v>527</v>
      </c>
      <c r="H27" s="131" t="s">
        <v>529</v>
      </c>
      <c r="I27"/>
    </row>
    <row r="28" spans="1:9" s="4" customFormat="1" x14ac:dyDescent="0.3">
      <c r="A28"/>
      <c r="B28" s="119"/>
      <c r="C28" s="122"/>
      <c r="D28" s="118"/>
      <c r="E28" s="20" t="s">
        <v>63</v>
      </c>
      <c r="F28" s="80"/>
      <c r="G28" s="20" t="s">
        <v>528</v>
      </c>
      <c r="H28" s="132"/>
      <c r="I28"/>
    </row>
    <row r="29" spans="1:9" s="4" customFormat="1" x14ac:dyDescent="0.3">
      <c r="A29"/>
      <c r="B29" s="119"/>
      <c r="C29" s="122"/>
      <c r="D29" s="118"/>
      <c r="E29" s="20" t="s">
        <v>64</v>
      </c>
      <c r="F29" s="80"/>
      <c r="G29" s="20">
        <v>64</v>
      </c>
      <c r="H29" s="16" t="s">
        <v>530</v>
      </c>
      <c r="I29"/>
    </row>
    <row r="30" spans="1:9" s="4" customFormat="1" ht="33" x14ac:dyDescent="0.3">
      <c r="A30"/>
      <c r="B30" s="119"/>
      <c r="C30" s="122"/>
      <c r="D30" s="118"/>
      <c r="E30" s="20" t="s">
        <v>65</v>
      </c>
      <c r="F30" s="80"/>
      <c r="G30" s="20">
        <v>0</v>
      </c>
      <c r="H30" s="23" t="s">
        <v>531</v>
      </c>
      <c r="I30"/>
    </row>
    <row r="31" spans="1:9" s="4" customFormat="1" x14ac:dyDescent="0.3">
      <c r="A31"/>
      <c r="B31" s="119"/>
      <c r="C31" s="122"/>
      <c r="D31" s="111" t="s">
        <v>118</v>
      </c>
      <c r="E31" s="21" t="s">
        <v>598</v>
      </c>
      <c r="F31" s="80"/>
      <c r="G31" s="22" t="s">
        <v>41</v>
      </c>
      <c r="H31" s="18" t="s">
        <v>97</v>
      </c>
      <c r="I31"/>
    </row>
    <row r="32" spans="1:9" s="4" customFormat="1" x14ac:dyDescent="0.3">
      <c r="A32"/>
      <c r="B32" s="119"/>
      <c r="C32" s="122"/>
      <c r="D32" s="111"/>
      <c r="E32" s="21" t="s">
        <v>66</v>
      </c>
      <c r="F32" s="80"/>
      <c r="G32" s="22" t="s">
        <v>41</v>
      </c>
      <c r="H32" s="18" t="s">
        <v>97</v>
      </c>
      <c r="I32"/>
    </row>
    <row r="33" spans="1:9" s="4" customFormat="1" x14ac:dyDescent="0.3">
      <c r="A33"/>
      <c r="B33" s="119"/>
      <c r="C33" s="122"/>
      <c r="D33" s="123" t="s">
        <v>172</v>
      </c>
      <c r="E33" s="54" t="s">
        <v>369</v>
      </c>
      <c r="F33" s="80" t="s">
        <v>174</v>
      </c>
      <c r="G33" s="22" t="s">
        <v>173</v>
      </c>
      <c r="H33" s="18" t="s">
        <v>370</v>
      </c>
      <c r="I33"/>
    </row>
    <row r="34" spans="1:9" s="4" customFormat="1" ht="99" x14ac:dyDescent="0.3">
      <c r="A34"/>
      <c r="B34" s="119"/>
      <c r="C34" s="122"/>
      <c r="D34" s="124"/>
      <c r="E34" s="54" t="s">
        <v>175</v>
      </c>
      <c r="F34" s="85" t="s">
        <v>538</v>
      </c>
      <c r="G34" s="41" t="s">
        <v>539</v>
      </c>
      <c r="H34" s="18" t="s">
        <v>296</v>
      </c>
      <c r="I34"/>
    </row>
    <row r="35" spans="1:9" s="4" customFormat="1" x14ac:dyDescent="0.3">
      <c r="A35"/>
      <c r="B35" s="119"/>
      <c r="C35" s="122"/>
      <c r="D35" s="111" t="s">
        <v>533</v>
      </c>
      <c r="E35" s="123"/>
      <c r="F35" s="123"/>
      <c r="G35" s="136" t="s">
        <v>541</v>
      </c>
      <c r="H35" s="123" t="s">
        <v>540</v>
      </c>
      <c r="I35"/>
    </row>
    <row r="36" spans="1:9" s="4" customFormat="1" x14ac:dyDescent="0.3">
      <c r="A36"/>
      <c r="B36" s="119"/>
      <c r="C36" s="122"/>
      <c r="D36" s="111"/>
      <c r="E36" s="124"/>
      <c r="F36" s="124"/>
      <c r="G36" s="124"/>
      <c r="H36" s="124"/>
      <c r="I36"/>
    </row>
    <row r="37" spans="1:9" s="4" customFormat="1" ht="49.5" x14ac:dyDescent="0.3">
      <c r="A37"/>
      <c r="B37" s="119"/>
      <c r="C37" s="122"/>
      <c r="D37" s="111" t="s">
        <v>67</v>
      </c>
      <c r="E37" s="21" t="s">
        <v>116</v>
      </c>
      <c r="F37" s="83" t="s">
        <v>78</v>
      </c>
      <c r="G37" s="41" t="s">
        <v>599</v>
      </c>
      <c r="H37" s="18" t="s">
        <v>98</v>
      </c>
      <c r="I37"/>
    </row>
    <row r="38" spans="1:9" s="4" customFormat="1" ht="49.5" x14ac:dyDescent="0.3">
      <c r="A38"/>
      <c r="B38" s="119"/>
      <c r="C38" s="122"/>
      <c r="D38" s="111"/>
      <c r="E38" s="63" t="s">
        <v>297</v>
      </c>
      <c r="F38" s="83" t="s">
        <v>78</v>
      </c>
      <c r="G38" s="41" t="s">
        <v>600</v>
      </c>
      <c r="H38" s="18" t="s">
        <v>96</v>
      </c>
      <c r="I38"/>
    </row>
    <row r="39" spans="1:9" s="4" customFormat="1" x14ac:dyDescent="0.3">
      <c r="A39"/>
      <c r="B39" s="119"/>
      <c r="C39" s="119" t="s">
        <v>119</v>
      </c>
      <c r="D39" s="111" t="s">
        <v>68</v>
      </c>
      <c r="E39" s="111"/>
      <c r="F39" s="80"/>
      <c r="G39" s="22" t="s">
        <v>41</v>
      </c>
      <c r="H39" s="18" t="s">
        <v>97</v>
      </c>
      <c r="I39"/>
    </row>
    <row r="40" spans="1:9" s="4" customFormat="1" x14ac:dyDescent="0.3">
      <c r="A40"/>
      <c r="B40" s="119"/>
      <c r="C40" s="119"/>
      <c r="D40" s="111" t="s">
        <v>69</v>
      </c>
      <c r="E40" s="111"/>
      <c r="F40" s="80"/>
      <c r="G40" s="22" t="s">
        <v>41</v>
      </c>
      <c r="H40" s="18" t="s">
        <v>97</v>
      </c>
      <c r="I40"/>
    </row>
    <row r="41" spans="1:9" s="4" customFormat="1" x14ac:dyDescent="0.3">
      <c r="A41"/>
      <c r="B41" s="119"/>
      <c r="C41" s="119"/>
      <c r="D41" s="111" t="s">
        <v>70</v>
      </c>
      <c r="E41" s="111"/>
      <c r="F41" s="80"/>
      <c r="G41" s="22" t="s">
        <v>41</v>
      </c>
      <c r="H41" s="18" t="s">
        <v>97</v>
      </c>
      <c r="I41"/>
    </row>
    <row r="42" spans="1:9" s="4" customFormat="1" x14ac:dyDescent="0.3">
      <c r="A42"/>
      <c r="B42" s="119"/>
      <c r="C42" s="117"/>
      <c r="D42" s="111" t="s">
        <v>71</v>
      </c>
      <c r="E42" s="111"/>
      <c r="F42" s="80"/>
      <c r="G42" s="22" t="s">
        <v>41</v>
      </c>
      <c r="H42" s="18" t="s">
        <v>97</v>
      </c>
      <c r="I42"/>
    </row>
    <row r="43" spans="1:9" s="4" customFormat="1" x14ac:dyDescent="0.3">
      <c r="A43"/>
      <c r="B43" s="119"/>
      <c r="C43" s="119" t="s">
        <v>601</v>
      </c>
      <c r="D43" s="111" t="s">
        <v>612</v>
      </c>
      <c r="E43" s="111"/>
      <c r="F43" s="80"/>
      <c r="G43" s="21" t="s">
        <v>73</v>
      </c>
      <c r="H43" s="18"/>
      <c r="I43"/>
    </row>
    <row r="44" spans="1:9" s="4" customFormat="1" x14ac:dyDescent="0.3">
      <c r="A44"/>
      <c r="B44" s="119"/>
      <c r="C44" s="119"/>
      <c r="D44" s="111" t="s">
        <v>618</v>
      </c>
      <c r="E44" s="111"/>
      <c r="F44" s="80"/>
      <c r="G44" s="78">
        <v>1</v>
      </c>
      <c r="H44" s="18" t="s">
        <v>619</v>
      </c>
      <c r="I44"/>
    </row>
    <row r="45" spans="1:9" s="4" customFormat="1" x14ac:dyDescent="0.3">
      <c r="A45"/>
      <c r="B45" s="119"/>
      <c r="C45" s="117"/>
      <c r="D45" s="111" t="s">
        <v>613</v>
      </c>
      <c r="E45" s="111"/>
      <c r="F45" s="82"/>
      <c r="G45" s="22" t="s">
        <v>298</v>
      </c>
      <c r="H45" s="18" t="s">
        <v>620</v>
      </c>
      <c r="I45"/>
    </row>
    <row r="46" spans="1:9" s="4" customFormat="1" x14ac:dyDescent="0.3">
      <c r="A46"/>
      <c r="B46" s="119"/>
      <c r="C46" s="117"/>
      <c r="D46" s="111" t="s">
        <v>617</v>
      </c>
      <c r="E46" s="111"/>
      <c r="F46" s="80"/>
      <c r="G46" s="22" t="b">
        <v>1</v>
      </c>
      <c r="H46" s="18"/>
      <c r="I46"/>
    </row>
    <row r="47" spans="1:9" s="4" customFormat="1" x14ac:dyDescent="0.3">
      <c r="A47"/>
      <c r="B47" s="119"/>
      <c r="C47" s="117"/>
      <c r="D47" s="109" t="s">
        <v>616</v>
      </c>
      <c r="E47" s="110"/>
      <c r="F47" s="80" t="s">
        <v>623</v>
      </c>
      <c r="G47" s="39" t="s">
        <v>622</v>
      </c>
      <c r="H47" s="38" t="s">
        <v>621</v>
      </c>
      <c r="I47"/>
    </row>
    <row r="48" spans="1:9" s="4" customFormat="1" ht="33" x14ac:dyDescent="0.3">
      <c r="A48"/>
      <c r="B48" s="119"/>
      <c r="C48" s="117"/>
      <c r="D48" s="109" t="s">
        <v>625</v>
      </c>
      <c r="E48" s="110"/>
      <c r="F48" s="84" t="s">
        <v>624</v>
      </c>
      <c r="G48" s="39" t="s">
        <v>626</v>
      </c>
      <c r="H48" s="40" t="s">
        <v>627</v>
      </c>
      <c r="I48"/>
    </row>
    <row r="49" spans="1:9" s="4" customFormat="1" ht="66" x14ac:dyDescent="0.3">
      <c r="A49"/>
      <c r="B49" s="119"/>
      <c r="C49" s="117"/>
      <c r="D49" s="107" t="s">
        <v>629</v>
      </c>
      <c r="E49" s="108"/>
      <c r="F49" s="80" t="s">
        <v>628</v>
      </c>
      <c r="G49" s="39" t="s">
        <v>631</v>
      </c>
      <c r="H49" s="40" t="s">
        <v>632</v>
      </c>
      <c r="I49"/>
    </row>
    <row r="50" spans="1:9" s="4" customFormat="1" x14ac:dyDescent="0.3">
      <c r="A50"/>
      <c r="B50" s="119"/>
      <c r="C50" s="117"/>
      <c r="D50" s="107" t="s">
        <v>633</v>
      </c>
      <c r="E50" s="108"/>
      <c r="F50" s="80" t="s">
        <v>623</v>
      </c>
      <c r="G50" s="39" t="s">
        <v>634</v>
      </c>
      <c r="H50" s="38" t="s">
        <v>635</v>
      </c>
      <c r="I50"/>
    </row>
    <row r="51" spans="1:9" s="4" customFormat="1" ht="49.5" x14ac:dyDescent="0.3">
      <c r="A51"/>
      <c r="B51" s="119"/>
      <c r="C51" s="117"/>
      <c r="D51" s="111" t="s">
        <v>636</v>
      </c>
      <c r="E51" s="111"/>
      <c r="F51" s="80"/>
      <c r="G51" s="94" t="s">
        <v>637</v>
      </c>
      <c r="H51" s="41" t="s">
        <v>638</v>
      </c>
      <c r="I51"/>
    </row>
    <row r="52" spans="1:9" s="4" customFormat="1" x14ac:dyDescent="0.3">
      <c r="A52"/>
      <c r="B52" s="119"/>
      <c r="C52" s="117"/>
      <c r="D52" s="111" t="s">
        <v>639</v>
      </c>
      <c r="E52" s="111"/>
      <c r="F52" s="80"/>
      <c r="G52" s="21"/>
      <c r="H52" s="18" t="s">
        <v>640</v>
      </c>
      <c r="I52"/>
    </row>
    <row r="53" spans="1:9" s="4" customFormat="1" x14ac:dyDescent="0.3">
      <c r="A53"/>
      <c r="B53" s="119"/>
      <c r="C53" s="117"/>
      <c r="D53" s="111" t="s">
        <v>641</v>
      </c>
      <c r="E53" s="111"/>
      <c r="F53" s="80"/>
      <c r="G53" s="61" t="s">
        <v>642</v>
      </c>
      <c r="H53" s="18" t="s">
        <v>643</v>
      </c>
      <c r="I53"/>
    </row>
    <row r="54" spans="1:9" s="4" customFormat="1" x14ac:dyDescent="0.3">
      <c r="A54"/>
      <c r="B54" s="119"/>
      <c r="C54" s="117"/>
      <c r="D54" s="111" t="s">
        <v>644</v>
      </c>
      <c r="E54" s="111"/>
      <c r="F54" s="80"/>
      <c r="G54" s="36" t="s">
        <v>645</v>
      </c>
      <c r="H54" s="41" t="s">
        <v>648</v>
      </c>
      <c r="I54"/>
    </row>
    <row r="55" spans="1:9" s="4" customFormat="1" ht="49.5" x14ac:dyDescent="0.3">
      <c r="A55"/>
      <c r="B55" s="119"/>
      <c r="C55" s="117"/>
      <c r="D55" s="111" t="s">
        <v>646</v>
      </c>
      <c r="E55" s="111"/>
      <c r="F55" s="80"/>
      <c r="G55" s="78" t="b">
        <v>1</v>
      </c>
      <c r="H55" s="41" t="s">
        <v>647</v>
      </c>
      <c r="I55"/>
    </row>
    <row r="56" spans="1:9" s="4" customFormat="1" ht="9.75" customHeight="1" x14ac:dyDescent="0.3">
      <c r="A56" s="19"/>
      <c r="B56" s="86"/>
      <c r="C56" s="86"/>
      <c r="D56" s="87"/>
      <c r="E56" s="87"/>
      <c r="F56" s="88"/>
      <c r="G56" s="89"/>
      <c r="H56" s="90"/>
      <c r="I56"/>
    </row>
    <row r="57" spans="1:9" ht="80.25" customHeight="1" x14ac:dyDescent="0.3">
      <c r="B57" s="112" t="s">
        <v>100</v>
      </c>
      <c r="C57" s="18" t="s">
        <v>101</v>
      </c>
      <c r="D57" s="106" t="s">
        <v>109</v>
      </c>
      <c r="E57" s="106"/>
      <c r="F57" s="80" t="s">
        <v>99</v>
      </c>
      <c r="G57" s="18" t="s">
        <v>121</v>
      </c>
      <c r="H57" s="18"/>
    </row>
    <row r="58" spans="1:9" ht="99" x14ac:dyDescent="0.3">
      <c r="B58" s="112"/>
      <c r="C58" s="18" t="s">
        <v>102</v>
      </c>
      <c r="D58" s="106" t="s">
        <v>103</v>
      </c>
      <c r="E58" s="106"/>
      <c r="F58" s="80" t="s">
        <v>99</v>
      </c>
      <c r="G58" s="41" t="s">
        <v>176</v>
      </c>
      <c r="H58" s="18"/>
    </row>
    <row r="59" spans="1:9" ht="33" customHeight="1" x14ac:dyDescent="0.3">
      <c r="B59" s="112"/>
      <c r="C59" s="18" t="s">
        <v>120</v>
      </c>
      <c r="D59" s="113" t="s">
        <v>104</v>
      </c>
      <c r="E59" s="114"/>
      <c r="F59" s="80" t="s">
        <v>99</v>
      </c>
      <c r="G59" s="18" t="s">
        <v>602</v>
      </c>
      <c r="H59" s="18"/>
    </row>
    <row r="60" spans="1:9" ht="33" customHeight="1" x14ac:dyDescent="0.3">
      <c r="B60" s="112"/>
      <c r="C60" s="18" t="s">
        <v>105</v>
      </c>
      <c r="D60" s="115" t="s">
        <v>614</v>
      </c>
      <c r="E60" s="114"/>
      <c r="F60" s="80" t="s">
        <v>99</v>
      </c>
      <c r="G60" s="18" t="s">
        <v>615</v>
      </c>
      <c r="H60" s="18"/>
    </row>
    <row r="61" spans="1:9" ht="132" customHeight="1" x14ac:dyDescent="0.3">
      <c r="B61" s="17" t="s">
        <v>106</v>
      </c>
      <c r="C61" s="41" t="s">
        <v>107</v>
      </c>
      <c r="D61" s="106" t="s">
        <v>586</v>
      </c>
      <c r="E61" s="106"/>
      <c r="F61" s="80" t="s">
        <v>99</v>
      </c>
      <c r="G61" s="18"/>
      <c r="H61" s="18" t="s">
        <v>108</v>
      </c>
    </row>
  </sheetData>
  <mergeCells count="60">
    <mergeCell ref="H27:H28"/>
    <mergeCell ref="D17:D23"/>
    <mergeCell ref="D35:D36"/>
    <mergeCell ref="D44:E44"/>
    <mergeCell ref="G35:G36"/>
    <mergeCell ref="F35:F36"/>
    <mergeCell ref="E35:E36"/>
    <mergeCell ref="H35:H36"/>
    <mergeCell ref="D43:E43"/>
    <mergeCell ref="D41:E41"/>
    <mergeCell ref="D42:E42"/>
    <mergeCell ref="B7:B13"/>
    <mergeCell ref="C7:C11"/>
    <mergeCell ref="C12:C13"/>
    <mergeCell ref="D7:E7"/>
    <mergeCell ref="D8:E8"/>
    <mergeCell ref="D9:E9"/>
    <mergeCell ref="D10:E10"/>
    <mergeCell ref="D11:E11"/>
    <mergeCell ref="D12:E12"/>
    <mergeCell ref="D13:E13"/>
    <mergeCell ref="B17:B55"/>
    <mergeCell ref="D24:D30"/>
    <mergeCell ref="D31:D32"/>
    <mergeCell ref="D37:D38"/>
    <mergeCell ref="C39:C42"/>
    <mergeCell ref="D39:E39"/>
    <mergeCell ref="D40:E40"/>
    <mergeCell ref="C43:C55"/>
    <mergeCell ref="C17:C38"/>
    <mergeCell ref="D33:D34"/>
    <mergeCell ref="D45:E45"/>
    <mergeCell ref="D46:E46"/>
    <mergeCell ref="D51:E51"/>
    <mergeCell ref="D16:E16"/>
    <mergeCell ref="B14:B16"/>
    <mergeCell ref="C14:C16"/>
    <mergeCell ref="D14:E14"/>
    <mergeCell ref="D15:E15"/>
    <mergeCell ref="D5:E5"/>
    <mergeCell ref="D6:E6"/>
    <mergeCell ref="D2:E2"/>
    <mergeCell ref="B3:B6"/>
    <mergeCell ref="C3:C6"/>
    <mergeCell ref="D3:E3"/>
    <mergeCell ref="D4:E4"/>
    <mergeCell ref="B57:B60"/>
    <mergeCell ref="D57:E57"/>
    <mergeCell ref="D58:E58"/>
    <mergeCell ref="D59:E59"/>
    <mergeCell ref="D60:E60"/>
    <mergeCell ref="D61:E61"/>
    <mergeCell ref="D49:E49"/>
    <mergeCell ref="D50:E50"/>
    <mergeCell ref="D47:E47"/>
    <mergeCell ref="D48:E48"/>
    <mergeCell ref="D52:E52"/>
    <mergeCell ref="D53:E53"/>
    <mergeCell ref="D54:E54"/>
    <mergeCell ref="D55:E55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35"/>
  <sheetViews>
    <sheetView zoomScaleNormal="100" workbookViewId="0">
      <selection activeCell="L29" sqref="L29"/>
    </sheetView>
  </sheetViews>
  <sheetFormatPr defaultRowHeight="16.5" x14ac:dyDescent="0.3"/>
  <cols>
    <col min="1" max="1" width="4" bestFit="1" customWidth="1"/>
    <col min="2" max="2" width="31.625" bestFit="1" customWidth="1"/>
    <col min="3" max="3" width="16.25" bestFit="1" customWidth="1"/>
    <col min="4" max="4" width="9.875" customWidth="1"/>
    <col min="5" max="5" width="17.25" customWidth="1"/>
    <col min="6" max="6" width="7.5" customWidth="1"/>
    <col min="7" max="7" width="5.75" customWidth="1"/>
    <col min="8" max="9" width="6.375" customWidth="1"/>
    <col min="10" max="10" width="6.125" customWidth="1"/>
    <col min="11" max="11" width="5.75" bestFit="1" customWidth="1"/>
    <col min="12" max="13" width="6.375" bestFit="1" customWidth="1"/>
    <col min="14" max="14" width="6.125" bestFit="1" customWidth="1"/>
    <col min="15" max="15" width="7.375" hidden="1" customWidth="1"/>
    <col min="16" max="17" width="6.375" hidden="1" customWidth="1"/>
    <col min="18" max="18" width="12.125" hidden="1" customWidth="1"/>
    <col min="19" max="19" width="4.75" hidden="1" customWidth="1"/>
    <col min="20" max="20" width="6.125" hidden="1" customWidth="1"/>
    <col min="21" max="21" width="11.75" customWidth="1"/>
    <col min="22" max="22" width="33" customWidth="1"/>
  </cols>
  <sheetData>
    <row r="2" spans="1:22" ht="16.5" customHeight="1" x14ac:dyDescent="0.3">
      <c r="A2" s="149" t="s">
        <v>649</v>
      </c>
      <c r="B2" s="149" t="s">
        <v>651</v>
      </c>
      <c r="C2" s="96"/>
      <c r="D2" s="157" t="s">
        <v>652</v>
      </c>
      <c r="E2" s="150" t="s">
        <v>653</v>
      </c>
      <c r="F2" s="150" t="s">
        <v>654</v>
      </c>
      <c r="G2" s="150"/>
      <c r="H2" s="150"/>
      <c r="I2" s="150"/>
      <c r="J2" s="150"/>
      <c r="K2" s="150"/>
      <c r="L2" s="150"/>
      <c r="M2" s="150"/>
      <c r="N2" s="150"/>
      <c r="O2" s="143" t="s">
        <v>655</v>
      </c>
      <c r="P2" s="144"/>
      <c r="Q2" s="144"/>
      <c r="R2" s="144"/>
      <c r="S2" s="144"/>
      <c r="T2" s="145"/>
      <c r="U2" s="146" t="s">
        <v>656</v>
      </c>
      <c r="V2" s="149" t="s">
        <v>657</v>
      </c>
    </row>
    <row r="3" spans="1:22" ht="16.5" customHeight="1" x14ac:dyDescent="0.3">
      <c r="A3" s="149"/>
      <c r="B3" s="149"/>
      <c r="C3" s="97" t="s">
        <v>12</v>
      </c>
      <c r="D3" s="158"/>
      <c r="E3" s="150"/>
      <c r="F3" s="150" t="s">
        <v>658</v>
      </c>
      <c r="G3" s="151" t="s">
        <v>659</v>
      </c>
      <c r="H3" s="151"/>
      <c r="I3" s="151"/>
      <c r="J3" s="151" t="s">
        <v>80</v>
      </c>
      <c r="K3" s="152" t="s">
        <v>660</v>
      </c>
      <c r="L3" s="152"/>
      <c r="M3" s="152"/>
      <c r="N3" s="152" t="s">
        <v>80</v>
      </c>
      <c r="O3" s="153" t="s">
        <v>28</v>
      </c>
      <c r="P3" s="154"/>
      <c r="Q3" s="155"/>
      <c r="R3" s="153" t="s">
        <v>661</v>
      </c>
      <c r="S3" s="155"/>
      <c r="T3" s="156" t="s">
        <v>662</v>
      </c>
      <c r="U3" s="147"/>
      <c r="V3" s="149"/>
    </row>
    <row r="4" spans="1:22" x14ac:dyDescent="0.3">
      <c r="A4" s="149"/>
      <c r="B4" s="149"/>
      <c r="C4" s="98"/>
      <c r="D4" s="159"/>
      <c r="E4" s="150"/>
      <c r="F4" s="150"/>
      <c r="G4" s="99" t="s">
        <v>15</v>
      </c>
      <c r="H4" s="99" t="s">
        <v>81</v>
      </c>
      <c r="I4" s="99" t="s">
        <v>16</v>
      </c>
      <c r="J4" s="151"/>
      <c r="K4" s="100" t="s">
        <v>15</v>
      </c>
      <c r="L4" s="100" t="s">
        <v>81</v>
      </c>
      <c r="M4" s="100" t="s">
        <v>16</v>
      </c>
      <c r="N4" s="152"/>
      <c r="O4" s="101" t="s">
        <v>663</v>
      </c>
      <c r="P4" s="101" t="s">
        <v>15</v>
      </c>
      <c r="Q4" s="101" t="s">
        <v>16</v>
      </c>
      <c r="R4" s="101" t="s">
        <v>664</v>
      </c>
      <c r="S4" s="101" t="s">
        <v>13</v>
      </c>
      <c r="T4" s="156"/>
      <c r="U4" s="148"/>
      <c r="V4" s="149"/>
    </row>
    <row r="5" spans="1:22" x14ac:dyDescent="0.3">
      <c r="A5" s="9">
        <v>1</v>
      </c>
      <c r="B5" s="9" t="s">
        <v>665</v>
      </c>
      <c r="C5" s="137" t="s">
        <v>666</v>
      </c>
      <c r="D5" s="140" t="s">
        <v>667</v>
      </c>
      <c r="E5" s="93" t="s">
        <v>603</v>
      </c>
      <c r="F5" s="8" t="s">
        <v>668</v>
      </c>
      <c r="G5" s="187" t="s">
        <v>767</v>
      </c>
      <c r="H5" s="187" t="str">
        <f>G5&amp;1</f>
        <v>SV11</v>
      </c>
      <c r="I5" s="24" t="str">
        <f t="shared" ref="I5:I9" si="0">IF(ISBLANK(H5)=TRUE,G5,H5)</f>
        <v>SV11</v>
      </c>
      <c r="J5" s="57" t="s">
        <v>505</v>
      </c>
      <c r="K5" s="187" t="s">
        <v>767</v>
      </c>
      <c r="L5" s="187" t="str">
        <f>K5&amp;1</f>
        <v>SV11</v>
      </c>
      <c r="M5" s="24" t="str">
        <f t="shared" ref="M5:M13" si="1">IF(ISBLANK(L5)=TRUE,K5,L5)</f>
        <v>SV11</v>
      </c>
      <c r="N5" s="57" t="s">
        <v>669</v>
      </c>
      <c r="O5" s="8" t="s">
        <v>670</v>
      </c>
      <c r="P5" s="8" t="str">
        <f>G5</f>
        <v>SV1</v>
      </c>
      <c r="Q5" s="24" t="str">
        <f>IF(ISBLANK(P5)=TRUE,O5,P5)</f>
        <v>SV1</v>
      </c>
      <c r="R5" s="8" t="s">
        <v>671</v>
      </c>
      <c r="S5" s="57" t="s">
        <v>672</v>
      </c>
      <c r="T5" s="57" t="s">
        <v>673</v>
      </c>
      <c r="U5" s="57" t="s">
        <v>674</v>
      </c>
      <c r="V5" s="102" t="s">
        <v>675</v>
      </c>
    </row>
    <row r="6" spans="1:22" x14ac:dyDescent="0.3">
      <c r="A6" s="9">
        <v>2</v>
      </c>
      <c r="B6" s="9" t="s">
        <v>676</v>
      </c>
      <c r="C6" s="138"/>
      <c r="D6" s="138"/>
      <c r="E6" s="93" t="s">
        <v>677</v>
      </c>
      <c r="F6" s="8" t="s">
        <v>678</v>
      </c>
      <c r="G6" s="187" t="s">
        <v>768</v>
      </c>
      <c r="H6" s="187" t="str">
        <f>G6&amp;2</f>
        <v>SV12</v>
      </c>
      <c r="I6" s="24" t="str">
        <f t="shared" si="0"/>
        <v>SV12</v>
      </c>
      <c r="J6" s="57" t="s">
        <v>679</v>
      </c>
      <c r="K6" s="187" t="s">
        <v>768</v>
      </c>
      <c r="L6" s="187" t="str">
        <f>K6&amp;2</f>
        <v>SV12</v>
      </c>
      <c r="M6" s="24" t="str">
        <f t="shared" si="1"/>
        <v>SV12</v>
      </c>
      <c r="N6" s="57" t="s">
        <v>679</v>
      </c>
      <c r="O6" s="57" t="s">
        <v>325</v>
      </c>
      <c r="P6" s="57" t="s">
        <v>325</v>
      </c>
      <c r="Q6" s="24" t="str">
        <f>IF(ISBLANK(P6)=TRUE,O6,P6)</f>
        <v>-</v>
      </c>
      <c r="R6" s="57" t="s">
        <v>680</v>
      </c>
      <c r="S6" s="57" t="s">
        <v>680</v>
      </c>
      <c r="T6" s="57" t="s">
        <v>680</v>
      </c>
      <c r="U6" s="57" t="s">
        <v>674</v>
      </c>
      <c r="V6" s="2" t="s">
        <v>681</v>
      </c>
    </row>
    <row r="7" spans="1:22" x14ac:dyDescent="0.3">
      <c r="A7" s="9">
        <v>3</v>
      </c>
      <c r="B7" s="9" t="s">
        <v>682</v>
      </c>
      <c r="C7" s="138"/>
      <c r="D7" s="138"/>
      <c r="E7" s="93" t="s">
        <v>677</v>
      </c>
      <c r="F7" s="8" t="s">
        <v>678</v>
      </c>
      <c r="G7" s="187" t="s">
        <v>769</v>
      </c>
      <c r="H7" s="187" t="s">
        <v>778</v>
      </c>
      <c r="I7" s="24" t="str">
        <f t="shared" si="0"/>
        <v>SV13</v>
      </c>
      <c r="J7" s="57" t="s">
        <v>609</v>
      </c>
      <c r="K7" s="187" t="s">
        <v>769</v>
      </c>
      <c r="L7" s="187" t="s">
        <v>778</v>
      </c>
      <c r="M7" s="24" t="str">
        <f t="shared" si="1"/>
        <v>SV13</v>
      </c>
      <c r="N7" s="57" t="s">
        <v>609</v>
      </c>
      <c r="O7" s="57" t="s">
        <v>325</v>
      </c>
      <c r="P7" s="57" t="s">
        <v>325</v>
      </c>
      <c r="Q7" s="24" t="str">
        <f>IF(ISBLANK(P7)=TRUE,O7,P7)</f>
        <v>-</v>
      </c>
      <c r="R7" s="57" t="s">
        <v>680</v>
      </c>
      <c r="S7" s="57" t="s">
        <v>680</v>
      </c>
      <c r="T7" s="57" t="s">
        <v>680</v>
      </c>
      <c r="U7" s="57" t="s">
        <v>674</v>
      </c>
      <c r="V7" s="2" t="s">
        <v>683</v>
      </c>
    </row>
    <row r="8" spans="1:22" x14ac:dyDescent="0.3">
      <c r="A8" s="9">
        <v>4</v>
      </c>
      <c r="B8" s="9" t="s">
        <v>684</v>
      </c>
      <c r="C8" s="138"/>
      <c r="D8" s="138"/>
      <c r="E8" s="93" t="s">
        <v>677</v>
      </c>
      <c r="F8" s="8" t="s">
        <v>678</v>
      </c>
      <c r="G8" s="187" t="s">
        <v>769</v>
      </c>
      <c r="H8" s="187" t="s">
        <v>779</v>
      </c>
      <c r="I8" s="24" t="str">
        <f t="shared" si="0"/>
        <v>SVxx</v>
      </c>
      <c r="J8" s="57" t="s">
        <v>610</v>
      </c>
      <c r="K8" s="187" t="s">
        <v>769</v>
      </c>
      <c r="L8" s="187" t="s">
        <v>779</v>
      </c>
      <c r="M8" s="24" t="str">
        <f t="shared" si="1"/>
        <v>SVxx</v>
      </c>
      <c r="N8" s="57" t="s">
        <v>610</v>
      </c>
      <c r="O8" s="57"/>
      <c r="P8" s="57"/>
      <c r="Q8" s="24"/>
      <c r="R8" s="57"/>
      <c r="S8" s="57"/>
      <c r="T8" s="57"/>
      <c r="U8" s="57" t="s">
        <v>674</v>
      </c>
      <c r="V8" s="2" t="s">
        <v>685</v>
      </c>
    </row>
    <row r="9" spans="1:22" x14ac:dyDescent="0.3">
      <c r="A9" s="9">
        <v>5</v>
      </c>
      <c r="B9" s="9" t="s">
        <v>686</v>
      </c>
      <c r="C9" s="138"/>
      <c r="D9" s="138"/>
      <c r="E9" s="93" t="s">
        <v>677</v>
      </c>
      <c r="F9" s="8" t="s">
        <v>678</v>
      </c>
      <c r="G9" s="187" t="s">
        <v>769</v>
      </c>
      <c r="H9" s="187" t="s">
        <v>780</v>
      </c>
      <c r="I9" s="24" t="str">
        <f t="shared" si="0"/>
        <v>SV14</v>
      </c>
      <c r="J9" s="57" t="s">
        <v>611</v>
      </c>
      <c r="K9" s="187" t="s">
        <v>769</v>
      </c>
      <c r="L9" s="187" t="s">
        <v>780</v>
      </c>
      <c r="M9" s="24" t="str">
        <f t="shared" si="1"/>
        <v>SV14</v>
      </c>
      <c r="N9" s="57" t="s">
        <v>611</v>
      </c>
      <c r="O9" s="57" t="s">
        <v>325</v>
      </c>
      <c r="P9" s="57" t="s">
        <v>325</v>
      </c>
      <c r="Q9" s="24" t="str">
        <f>IF(ISBLANK(P9)=TRUE,O9,P9)</f>
        <v>-</v>
      </c>
      <c r="R9" s="57" t="s">
        <v>680</v>
      </c>
      <c r="S9" s="57" t="s">
        <v>680</v>
      </c>
      <c r="T9" s="57" t="s">
        <v>680</v>
      </c>
      <c r="U9" s="57" t="s">
        <v>674</v>
      </c>
      <c r="V9" s="2" t="s">
        <v>687</v>
      </c>
    </row>
    <row r="10" spans="1:22" x14ac:dyDescent="0.3">
      <c r="A10" s="9">
        <v>6</v>
      </c>
      <c r="B10" s="25" t="s">
        <v>688</v>
      </c>
      <c r="C10" s="139"/>
      <c r="D10" s="139"/>
      <c r="E10" s="25"/>
      <c r="F10" s="24"/>
      <c r="G10" s="24"/>
      <c r="H10" s="26"/>
      <c r="I10" s="24"/>
      <c r="J10" s="26" t="s">
        <v>689</v>
      </c>
      <c r="K10" s="24"/>
      <c r="L10" s="26"/>
      <c r="M10" s="24"/>
      <c r="N10" s="26" t="s">
        <v>689</v>
      </c>
      <c r="O10" s="26"/>
      <c r="P10" s="24"/>
      <c r="Q10" s="24"/>
      <c r="R10" s="26"/>
      <c r="S10" s="26"/>
      <c r="T10" s="26"/>
      <c r="U10" s="26"/>
      <c r="V10" s="59"/>
    </row>
    <row r="11" spans="1:22" ht="16.5" customHeight="1" x14ac:dyDescent="0.3">
      <c r="A11" s="9">
        <v>7</v>
      </c>
      <c r="B11" s="9" t="s">
        <v>690</v>
      </c>
      <c r="C11" s="137" t="s">
        <v>691</v>
      </c>
      <c r="D11" s="140" t="s">
        <v>692</v>
      </c>
      <c r="E11" s="9" t="s">
        <v>690</v>
      </c>
      <c r="F11" s="8" t="s">
        <v>678</v>
      </c>
      <c r="G11" s="187" t="s">
        <v>771</v>
      </c>
      <c r="H11" s="187" t="s">
        <v>781</v>
      </c>
      <c r="I11" s="24" t="str">
        <f t="shared" ref="I11:I13" si="2">IF(ISBLANK(H11)=TRUE,G11,H11)</f>
        <v>BE11</v>
      </c>
      <c r="J11" s="57">
        <v>11</v>
      </c>
      <c r="K11" s="187" t="s">
        <v>771</v>
      </c>
      <c r="L11" s="187" t="s">
        <v>781</v>
      </c>
      <c r="M11" s="24" t="str">
        <f t="shared" si="1"/>
        <v>BE11</v>
      </c>
      <c r="N11" s="57">
        <v>11</v>
      </c>
      <c r="O11" s="8"/>
      <c r="P11" s="8"/>
      <c r="Q11" s="24"/>
      <c r="R11" s="57"/>
      <c r="S11" s="57"/>
      <c r="T11" s="57"/>
      <c r="U11" s="57"/>
      <c r="V11" s="2" t="s">
        <v>694</v>
      </c>
    </row>
    <row r="12" spans="1:22" x14ac:dyDescent="0.3">
      <c r="A12" s="9">
        <v>8</v>
      </c>
      <c r="B12" s="25" t="s">
        <v>688</v>
      </c>
      <c r="C12" s="141"/>
      <c r="D12" s="138"/>
      <c r="E12" s="25"/>
      <c r="F12" s="24"/>
      <c r="G12" s="24"/>
      <c r="H12" s="26"/>
      <c r="I12" s="24"/>
      <c r="J12" s="26" t="s">
        <v>695</v>
      </c>
      <c r="K12" s="24"/>
      <c r="L12" s="26"/>
      <c r="M12" s="24"/>
      <c r="N12" s="26" t="s">
        <v>695</v>
      </c>
      <c r="O12" s="26"/>
      <c r="P12" s="24"/>
      <c r="Q12" s="24"/>
      <c r="R12" s="26"/>
      <c r="S12" s="26"/>
      <c r="T12" s="26"/>
      <c r="U12" s="26"/>
      <c r="V12" s="59"/>
    </row>
    <row r="13" spans="1:22" x14ac:dyDescent="0.3">
      <c r="A13" s="9">
        <v>9</v>
      </c>
      <c r="B13" s="9" t="s">
        <v>696</v>
      </c>
      <c r="C13" s="141"/>
      <c r="D13" s="138"/>
      <c r="E13" s="9" t="s">
        <v>696</v>
      </c>
      <c r="F13" s="8" t="s">
        <v>678</v>
      </c>
      <c r="G13" s="187" t="s">
        <v>772</v>
      </c>
      <c r="H13" s="187" t="s">
        <v>782</v>
      </c>
      <c r="I13" s="24" t="str">
        <f t="shared" si="2"/>
        <v>PQ11</v>
      </c>
      <c r="J13" s="57">
        <v>16</v>
      </c>
      <c r="K13" s="187" t="s">
        <v>772</v>
      </c>
      <c r="L13" s="187" t="s">
        <v>782</v>
      </c>
      <c r="M13" s="24" t="str">
        <f t="shared" si="1"/>
        <v>PQ11</v>
      </c>
      <c r="N13" s="57">
        <v>16</v>
      </c>
      <c r="O13" s="8"/>
      <c r="P13" s="8"/>
      <c r="Q13" s="24"/>
      <c r="R13" s="8"/>
      <c r="S13" s="57"/>
      <c r="T13" s="57"/>
      <c r="U13" s="57"/>
      <c r="V13" s="2" t="s">
        <v>697</v>
      </c>
    </row>
    <row r="14" spans="1:22" x14ac:dyDescent="0.3">
      <c r="A14" s="9">
        <v>10</v>
      </c>
      <c r="B14" s="25" t="s">
        <v>688</v>
      </c>
      <c r="C14" s="141"/>
      <c r="D14" s="138"/>
      <c r="E14" s="25"/>
      <c r="F14" s="24"/>
      <c r="G14" s="24"/>
      <c r="H14" s="26"/>
      <c r="I14" s="26"/>
      <c r="J14" s="26" t="s">
        <v>698</v>
      </c>
      <c r="K14" s="24"/>
      <c r="L14" s="26"/>
      <c r="M14" s="26"/>
      <c r="N14" s="26" t="s">
        <v>698</v>
      </c>
      <c r="O14" s="26"/>
      <c r="P14" s="24"/>
      <c r="Q14" s="24"/>
      <c r="R14" s="26"/>
      <c r="S14" s="26"/>
      <c r="T14" s="26"/>
      <c r="U14" s="26"/>
      <c r="V14" s="25"/>
    </row>
    <row r="15" spans="1:22" x14ac:dyDescent="0.3">
      <c r="A15" s="9">
        <v>11</v>
      </c>
      <c r="B15" s="9" t="s">
        <v>699</v>
      </c>
      <c r="C15" s="141"/>
      <c r="D15" s="138"/>
      <c r="E15" s="9" t="s">
        <v>699</v>
      </c>
      <c r="F15" s="8" t="s">
        <v>678</v>
      </c>
      <c r="G15" s="187" t="s">
        <v>773</v>
      </c>
      <c r="H15" s="187" t="s">
        <v>783</v>
      </c>
      <c r="I15" s="24" t="str">
        <f t="shared" ref="I15:I29" si="3">IF(ISBLANK(H15)=TRUE,G15,H15)</f>
        <v>SP11</v>
      </c>
      <c r="J15" s="57">
        <v>21</v>
      </c>
      <c r="K15" s="187" t="s">
        <v>773</v>
      </c>
      <c r="L15" s="187" t="s">
        <v>783</v>
      </c>
      <c r="M15" s="24" t="str">
        <f t="shared" ref="M15" si="4">IF(ISBLANK(L15)=TRUE,K15,L15)</f>
        <v>SP11</v>
      </c>
      <c r="N15" s="57">
        <v>21</v>
      </c>
      <c r="O15" s="8"/>
      <c r="P15" s="8"/>
      <c r="Q15" s="24"/>
      <c r="R15" s="8"/>
      <c r="S15" s="57"/>
      <c r="T15" s="57"/>
      <c r="U15" s="57"/>
      <c r="V15" s="2" t="s">
        <v>700</v>
      </c>
    </row>
    <row r="16" spans="1:22" x14ac:dyDescent="0.3">
      <c r="A16" s="9">
        <v>12</v>
      </c>
      <c r="B16" s="25" t="s">
        <v>688</v>
      </c>
      <c r="C16" s="141"/>
      <c r="D16" s="138"/>
      <c r="E16" s="25"/>
      <c r="F16" s="24"/>
      <c r="G16" s="24"/>
      <c r="H16" s="26"/>
      <c r="I16" s="26"/>
      <c r="J16" s="26" t="s">
        <v>701</v>
      </c>
      <c r="K16" s="24"/>
      <c r="L16" s="26"/>
      <c r="M16" s="26"/>
      <c r="N16" s="26" t="s">
        <v>701</v>
      </c>
      <c r="O16" s="26"/>
      <c r="P16" s="24"/>
      <c r="Q16" s="24"/>
      <c r="R16" s="26"/>
      <c r="S16" s="26"/>
      <c r="T16" s="26"/>
      <c r="U16" s="26"/>
      <c r="V16" s="25"/>
    </row>
    <row r="17" spans="1:22" x14ac:dyDescent="0.3">
      <c r="A17" s="9">
        <v>13</v>
      </c>
      <c r="B17" s="9" t="s">
        <v>702</v>
      </c>
      <c r="C17" s="141"/>
      <c r="D17" s="138"/>
      <c r="E17" s="9" t="s">
        <v>702</v>
      </c>
      <c r="F17" s="8" t="s">
        <v>678</v>
      </c>
      <c r="G17" s="187" t="s">
        <v>774</v>
      </c>
      <c r="H17" s="187" t="s">
        <v>784</v>
      </c>
      <c r="I17" s="24" t="str">
        <f t="shared" si="3"/>
        <v>BIM1</v>
      </c>
      <c r="J17" s="57">
        <v>25</v>
      </c>
      <c r="K17" s="187" t="s">
        <v>774</v>
      </c>
      <c r="L17" s="187" t="s">
        <v>784</v>
      </c>
      <c r="M17" s="24" t="str">
        <f t="shared" ref="M17" si="5">IF(ISBLANK(L17)=TRUE,K17,L17)</f>
        <v>BIM1</v>
      </c>
      <c r="N17" s="57">
        <v>25</v>
      </c>
      <c r="O17" s="8"/>
      <c r="P17" s="8"/>
      <c r="Q17" s="24"/>
      <c r="R17" s="8"/>
      <c r="S17" s="57"/>
      <c r="T17" s="57"/>
      <c r="U17" s="57"/>
      <c r="V17" s="2" t="s">
        <v>703</v>
      </c>
    </row>
    <row r="18" spans="1:22" x14ac:dyDescent="0.3">
      <c r="A18" s="9">
        <v>14</v>
      </c>
      <c r="B18" s="25" t="s">
        <v>688</v>
      </c>
      <c r="C18" s="141"/>
      <c r="D18" s="138"/>
      <c r="E18" s="25"/>
      <c r="F18" s="24"/>
      <c r="G18" s="24"/>
      <c r="H18" s="26"/>
      <c r="I18" s="26"/>
      <c r="J18" s="26" t="s">
        <v>704</v>
      </c>
      <c r="K18" s="24"/>
      <c r="L18" s="26"/>
      <c r="M18" s="26"/>
      <c r="N18" s="26" t="s">
        <v>704</v>
      </c>
      <c r="O18" s="26"/>
      <c r="P18" s="24"/>
      <c r="Q18" s="24"/>
      <c r="R18" s="26"/>
      <c r="S18" s="26"/>
      <c r="T18" s="26"/>
      <c r="U18" s="26"/>
      <c r="V18" s="25"/>
    </row>
    <row r="19" spans="1:22" x14ac:dyDescent="0.3">
      <c r="A19" s="9">
        <v>15</v>
      </c>
      <c r="B19" s="9" t="s">
        <v>705</v>
      </c>
      <c r="C19" s="141"/>
      <c r="D19" s="138"/>
      <c r="E19" s="9" t="s">
        <v>705</v>
      </c>
      <c r="F19" s="8" t="s">
        <v>678</v>
      </c>
      <c r="G19" s="187" t="s">
        <v>775</v>
      </c>
      <c r="H19" s="187" t="s">
        <v>785</v>
      </c>
      <c r="I19" s="24" t="str">
        <f t="shared" si="3"/>
        <v>GE21</v>
      </c>
      <c r="J19" s="57">
        <v>29</v>
      </c>
      <c r="K19" s="187" t="s">
        <v>775</v>
      </c>
      <c r="L19" s="187" t="s">
        <v>785</v>
      </c>
      <c r="M19" s="24" t="str">
        <f t="shared" ref="M19" si="6">IF(ISBLANK(L19)=TRUE,K19,L19)</f>
        <v>GE21</v>
      </c>
      <c r="N19" s="57">
        <v>29</v>
      </c>
      <c r="O19" s="8"/>
      <c r="P19" s="8"/>
      <c r="Q19" s="24"/>
      <c r="R19" s="8"/>
      <c r="S19" s="57"/>
      <c r="T19" s="57"/>
      <c r="U19" s="57"/>
      <c r="V19" s="2" t="s">
        <v>706</v>
      </c>
    </row>
    <row r="20" spans="1:22" x14ac:dyDescent="0.3">
      <c r="A20" s="9">
        <v>16</v>
      </c>
      <c r="B20" s="25" t="s">
        <v>688</v>
      </c>
      <c r="C20" s="141"/>
      <c r="D20" s="138"/>
      <c r="E20" s="25"/>
      <c r="F20" s="24"/>
      <c r="G20" s="24"/>
      <c r="H20" s="26"/>
      <c r="I20" s="26"/>
      <c r="J20" s="26" t="s">
        <v>707</v>
      </c>
      <c r="K20" s="24"/>
      <c r="L20" s="26"/>
      <c r="M20" s="26"/>
      <c r="N20" s="26" t="s">
        <v>707</v>
      </c>
      <c r="O20" s="26"/>
      <c r="P20" s="24"/>
      <c r="Q20" s="24"/>
      <c r="R20" s="26"/>
      <c r="S20" s="26"/>
      <c r="T20" s="26"/>
      <c r="U20" s="26"/>
      <c r="V20" s="25"/>
    </row>
    <row r="21" spans="1:22" x14ac:dyDescent="0.3">
      <c r="A21" s="9">
        <v>17</v>
      </c>
      <c r="B21" s="93" t="s">
        <v>708</v>
      </c>
      <c r="C21" s="141"/>
      <c r="D21" s="138"/>
      <c r="E21" s="93" t="s">
        <v>708</v>
      </c>
      <c r="F21" s="8" t="s">
        <v>678</v>
      </c>
      <c r="G21" s="187" t="s">
        <v>776</v>
      </c>
      <c r="H21" s="187" t="s">
        <v>786</v>
      </c>
      <c r="I21" s="24" t="str">
        <f t="shared" si="3"/>
        <v>MS71</v>
      </c>
      <c r="J21" s="57">
        <v>36</v>
      </c>
      <c r="K21" s="187" t="s">
        <v>776</v>
      </c>
      <c r="L21" s="187" t="s">
        <v>786</v>
      </c>
      <c r="M21" s="24" t="str">
        <f t="shared" ref="M21" si="7">IF(ISBLANK(L21)=TRUE,K21,L21)</f>
        <v>MS71</v>
      </c>
      <c r="N21" s="57">
        <v>36</v>
      </c>
      <c r="O21" s="8"/>
      <c r="P21" s="8"/>
      <c r="Q21" s="24"/>
      <c r="R21" s="8"/>
      <c r="S21" s="57"/>
      <c r="T21" s="57"/>
      <c r="U21" s="57"/>
      <c r="V21" s="2" t="s">
        <v>709</v>
      </c>
    </row>
    <row r="22" spans="1:22" x14ac:dyDescent="0.3">
      <c r="A22" s="9">
        <v>18</v>
      </c>
      <c r="B22" s="25" t="s">
        <v>688</v>
      </c>
      <c r="C22" s="141"/>
      <c r="D22" s="138"/>
      <c r="E22" s="25"/>
      <c r="F22" s="24"/>
      <c r="G22" s="24"/>
      <c r="H22" s="26"/>
      <c r="I22" s="26"/>
      <c r="J22" s="26" t="s">
        <v>710</v>
      </c>
      <c r="K22" s="24"/>
      <c r="L22" s="26"/>
      <c r="M22" s="26"/>
      <c r="N22" s="26" t="s">
        <v>710</v>
      </c>
      <c r="O22" s="26"/>
      <c r="P22" s="24"/>
      <c r="Q22" s="24"/>
      <c r="R22" s="26"/>
      <c r="S22" s="26"/>
      <c r="T22" s="26"/>
      <c r="U22" s="26"/>
      <c r="V22" s="25"/>
    </row>
    <row r="23" spans="1:22" x14ac:dyDescent="0.3">
      <c r="A23" s="9">
        <v>19</v>
      </c>
      <c r="B23" s="9" t="s">
        <v>711</v>
      </c>
      <c r="C23" s="141"/>
      <c r="D23" s="138"/>
      <c r="E23" s="9" t="s">
        <v>712</v>
      </c>
      <c r="F23" s="8" t="s">
        <v>678</v>
      </c>
      <c r="G23" s="187" t="s">
        <v>604</v>
      </c>
      <c r="H23" s="187" t="s">
        <v>787</v>
      </c>
      <c r="I23" s="24" t="str">
        <f t="shared" si="3"/>
        <v>WO11</v>
      </c>
      <c r="J23" s="57">
        <v>41</v>
      </c>
      <c r="K23" s="187" t="s">
        <v>604</v>
      </c>
      <c r="L23" s="187" t="s">
        <v>787</v>
      </c>
      <c r="M23" s="24" t="str">
        <f t="shared" ref="M23:M25" si="8">IF(ISBLANK(L23)=TRUE,K23,L23)</f>
        <v>WO11</v>
      </c>
      <c r="N23" s="57">
        <v>41</v>
      </c>
      <c r="O23" s="8"/>
      <c r="P23" s="8"/>
      <c r="Q23" s="24"/>
      <c r="R23" s="8"/>
      <c r="S23" s="57"/>
      <c r="T23" s="57"/>
      <c r="U23" s="57"/>
      <c r="V23" s="103" t="s">
        <v>713</v>
      </c>
    </row>
    <row r="24" spans="1:22" x14ac:dyDescent="0.3">
      <c r="A24" s="9">
        <v>20</v>
      </c>
      <c r="B24" s="9" t="s">
        <v>714</v>
      </c>
      <c r="C24" s="141"/>
      <c r="D24" s="138"/>
      <c r="E24" s="9" t="s">
        <v>712</v>
      </c>
      <c r="F24" s="8" t="s">
        <v>678</v>
      </c>
      <c r="G24" s="187" t="s">
        <v>777</v>
      </c>
      <c r="H24" s="187" t="s">
        <v>788</v>
      </c>
      <c r="I24" s="24" t="str">
        <f t="shared" si="3"/>
        <v>WO12</v>
      </c>
      <c r="J24" s="57">
        <v>42</v>
      </c>
      <c r="K24" s="187" t="s">
        <v>777</v>
      </c>
      <c r="L24" s="187" t="s">
        <v>788</v>
      </c>
      <c r="M24" s="24" t="str">
        <f t="shared" si="8"/>
        <v>WO12</v>
      </c>
      <c r="N24" s="57">
        <v>42</v>
      </c>
      <c r="O24" s="8"/>
      <c r="P24" s="8"/>
      <c r="Q24" s="24"/>
      <c r="R24" s="8"/>
      <c r="S24" s="57"/>
      <c r="T24" s="57"/>
      <c r="U24" s="57"/>
      <c r="V24" s="103" t="s">
        <v>715</v>
      </c>
    </row>
    <row r="25" spans="1:22" x14ac:dyDescent="0.3">
      <c r="A25" s="9">
        <v>21</v>
      </c>
      <c r="B25" s="9" t="s">
        <v>716</v>
      </c>
      <c r="C25" s="141"/>
      <c r="D25" s="138"/>
      <c r="E25" s="9" t="s">
        <v>712</v>
      </c>
      <c r="F25" s="8" t="s">
        <v>678</v>
      </c>
      <c r="G25" s="187" t="s">
        <v>604</v>
      </c>
      <c r="H25" s="187" t="s">
        <v>789</v>
      </c>
      <c r="I25" s="24" t="str">
        <f t="shared" si="3"/>
        <v>WO13</v>
      </c>
      <c r="J25" s="57">
        <v>43</v>
      </c>
      <c r="K25" s="187" t="s">
        <v>604</v>
      </c>
      <c r="L25" s="187" t="s">
        <v>789</v>
      </c>
      <c r="M25" s="24" t="str">
        <f t="shared" si="8"/>
        <v>WO13</v>
      </c>
      <c r="N25" s="57">
        <v>43</v>
      </c>
      <c r="O25" s="8"/>
      <c r="P25" s="8"/>
      <c r="Q25" s="24"/>
      <c r="R25" s="8"/>
      <c r="S25" s="57"/>
      <c r="T25" s="57"/>
      <c r="U25" s="57"/>
      <c r="V25" s="103" t="s">
        <v>717</v>
      </c>
    </row>
    <row r="26" spans="1:22" x14ac:dyDescent="0.3">
      <c r="A26" s="9">
        <v>22</v>
      </c>
      <c r="B26" s="25" t="s">
        <v>718</v>
      </c>
      <c r="C26" s="142"/>
      <c r="D26" s="139"/>
      <c r="E26" s="25"/>
      <c r="F26" s="24"/>
      <c r="G26" s="24"/>
      <c r="H26" s="26"/>
      <c r="I26" s="26"/>
      <c r="J26" s="26" t="s">
        <v>719</v>
      </c>
      <c r="K26" s="24"/>
      <c r="L26" s="26"/>
      <c r="M26" s="26"/>
      <c r="N26" s="26" t="s">
        <v>719</v>
      </c>
      <c r="O26" s="26"/>
      <c r="P26" s="24"/>
      <c r="Q26" s="24"/>
      <c r="R26" s="26"/>
      <c r="S26" s="26"/>
      <c r="T26" s="26"/>
      <c r="U26" s="26"/>
      <c r="V26" s="25"/>
    </row>
    <row r="27" spans="1:22" x14ac:dyDescent="0.3">
      <c r="A27" s="9">
        <v>23</v>
      </c>
      <c r="B27" s="9" t="s">
        <v>720</v>
      </c>
      <c r="C27" s="137" t="s">
        <v>721</v>
      </c>
      <c r="D27" s="140" t="s">
        <v>722</v>
      </c>
      <c r="E27" s="9" t="s">
        <v>720</v>
      </c>
      <c r="F27" s="8" t="s">
        <v>668</v>
      </c>
      <c r="G27" s="187" t="s">
        <v>605</v>
      </c>
      <c r="H27" s="187" t="s">
        <v>790</v>
      </c>
      <c r="I27" s="24" t="str">
        <f t="shared" si="3"/>
        <v>PS91</v>
      </c>
      <c r="J27" s="57">
        <v>46</v>
      </c>
      <c r="K27" s="187" t="s">
        <v>605</v>
      </c>
      <c r="L27" s="187" t="s">
        <v>790</v>
      </c>
      <c r="M27" s="24" t="str">
        <f t="shared" ref="M27" si="9">IF(ISBLANK(L27)=TRUE,K27,L27)</f>
        <v>PS91</v>
      </c>
      <c r="N27" s="57">
        <v>46</v>
      </c>
      <c r="O27" s="8"/>
      <c r="P27" s="8"/>
      <c r="Q27" s="24"/>
      <c r="R27" s="8"/>
      <c r="S27" s="57"/>
      <c r="T27" s="57"/>
      <c r="U27" s="57"/>
      <c r="V27" s="2" t="s">
        <v>723</v>
      </c>
    </row>
    <row r="28" spans="1:22" x14ac:dyDescent="0.3">
      <c r="A28" s="9">
        <v>24</v>
      </c>
      <c r="B28" s="25" t="s">
        <v>688</v>
      </c>
      <c r="C28" s="139"/>
      <c r="D28" s="138"/>
      <c r="E28" s="25"/>
      <c r="F28" s="24"/>
      <c r="G28" s="24"/>
      <c r="H28" s="26"/>
      <c r="I28" s="26"/>
      <c r="J28" s="26" t="s">
        <v>724</v>
      </c>
      <c r="K28" s="24"/>
      <c r="L28" s="26"/>
      <c r="M28" s="26"/>
      <c r="N28" s="26" t="s">
        <v>724</v>
      </c>
      <c r="O28" s="26"/>
      <c r="P28" s="24"/>
      <c r="Q28" s="24"/>
      <c r="R28" s="26"/>
      <c r="S28" s="26"/>
      <c r="T28" s="26"/>
      <c r="U28" s="26"/>
      <c r="V28" s="25"/>
    </row>
    <row r="29" spans="1:22" x14ac:dyDescent="0.3">
      <c r="A29" s="9">
        <v>25</v>
      </c>
      <c r="B29" s="9" t="s">
        <v>725</v>
      </c>
      <c r="C29" s="137" t="s">
        <v>726</v>
      </c>
      <c r="D29" s="138"/>
      <c r="E29" s="9" t="s">
        <v>727</v>
      </c>
      <c r="F29" s="8" t="s">
        <v>678</v>
      </c>
      <c r="G29" s="187" t="s">
        <v>770</v>
      </c>
      <c r="H29" s="187" t="s">
        <v>791</v>
      </c>
      <c r="I29" s="24" t="str">
        <f t="shared" si="3"/>
        <v>VMS1</v>
      </c>
      <c r="J29" s="57">
        <v>49</v>
      </c>
      <c r="K29" s="187" t="s">
        <v>770</v>
      </c>
      <c r="L29" s="187" t="s">
        <v>791</v>
      </c>
      <c r="M29" s="24" t="str">
        <f t="shared" ref="M29" si="10">IF(ISBLANK(L29)=TRUE,K29,L29)</f>
        <v>VMS1</v>
      </c>
      <c r="N29" s="57">
        <v>49</v>
      </c>
      <c r="O29" s="8"/>
      <c r="P29" s="8"/>
      <c r="Q29" s="24"/>
      <c r="R29" s="8"/>
      <c r="S29" s="57"/>
      <c r="T29" s="57"/>
      <c r="U29" s="57"/>
      <c r="V29" s="2" t="s">
        <v>728</v>
      </c>
    </row>
    <row r="30" spans="1:22" x14ac:dyDescent="0.3">
      <c r="A30" s="9">
        <v>26</v>
      </c>
      <c r="B30" s="25" t="s">
        <v>688</v>
      </c>
      <c r="C30" s="139"/>
      <c r="D30" s="139"/>
      <c r="E30" s="25"/>
      <c r="F30" s="24"/>
      <c r="G30" s="24"/>
      <c r="H30" s="26"/>
      <c r="I30" s="26"/>
      <c r="J30" s="26">
        <v>50</v>
      </c>
      <c r="K30" s="24"/>
      <c r="L30" s="26"/>
      <c r="M30" s="26"/>
      <c r="N30" s="26">
        <v>50</v>
      </c>
      <c r="O30" s="26"/>
      <c r="P30" s="24"/>
      <c r="Q30" s="24"/>
      <c r="R30" s="26"/>
      <c r="S30" s="26"/>
      <c r="T30" s="26"/>
      <c r="U30" s="26"/>
      <c r="V30" s="25"/>
    </row>
    <row r="32" spans="1:22" x14ac:dyDescent="0.3">
      <c r="B32" s="46" t="s">
        <v>729</v>
      </c>
      <c r="C32" s="46"/>
      <c r="D32" s="46"/>
    </row>
    <row r="35" spans="15:15" x14ac:dyDescent="0.3">
      <c r="O35" s="104" t="s">
        <v>680</v>
      </c>
    </row>
  </sheetData>
  <mergeCells count="23">
    <mergeCell ref="A2:A4"/>
    <mergeCell ref="B2:B4"/>
    <mergeCell ref="D2:D4"/>
    <mergeCell ref="E2:E4"/>
    <mergeCell ref="F2:N2"/>
    <mergeCell ref="O2:T2"/>
    <mergeCell ref="U2:U4"/>
    <mergeCell ref="V2:V4"/>
    <mergeCell ref="F3:F4"/>
    <mergeCell ref="G3:I3"/>
    <mergeCell ref="J3:J4"/>
    <mergeCell ref="K3:M3"/>
    <mergeCell ref="N3:N4"/>
    <mergeCell ref="O3:Q3"/>
    <mergeCell ref="R3:S3"/>
    <mergeCell ref="T3:T4"/>
    <mergeCell ref="C5:C10"/>
    <mergeCell ref="D5:D10"/>
    <mergeCell ref="C11:C26"/>
    <mergeCell ref="D11:D26"/>
    <mergeCell ref="C27:C28"/>
    <mergeCell ref="D27:D30"/>
    <mergeCell ref="C29:C30"/>
  </mergeCells>
  <phoneticPr fontId="2" type="noConversion"/>
  <pageMargins left="0.7" right="0.7" top="0.75" bottom="0.75" header="0.3" footer="0.3"/>
  <pageSetup paperSize="9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X27"/>
  <sheetViews>
    <sheetView tabSelected="1" workbookViewId="0">
      <selection activeCell="E11" sqref="E11"/>
    </sheetView>
  </sheetViews>
  <sheetFormatPr defaultRowHeight="16.5" outlineLevelCol="1" x14ac:dyDescent="0.3"/>
  <cols>
    <col min="1" max="1" width="6.375" bestFit="1" customWidth="1"/>
    <col min="2" max="2" width="15.5" bestFit="1" customWidth="1"/>
    <col min="3" max="3" width="4.75" bestFit="1" customWidth="1"/>
    <col min="4" max="4" width="37" customWidth="1"/>
    <col min="5" max="5" width="9.75" customWidth="1"/>
    <col min="6" max="6" width="5.5" customWidth="1"/>
    <col min="7" max="7" width="6" customWidth="1"/>
    <col min="8" max="8" width="5.875" customWidth="1"/>
    <col min="9" max="9" width="8.5" customWidth="1" outlineLevel="1"/>
    <col min="10" max="10" width="9.5" bestFit="1" customWidth="1" outlineLevel="1"/>
    <col min="11" max="11" width="5.125" customWidth="1" outlineLevel="1"/>
    <col min="12" max="12" width="3.875" customWidth="1" outlineLevel="1"/>
    <col min="13" max="13" width="9.875" customWidth="1" outlineLevel="1"/>
    <col min="14" max="14" width="5.875" customWidth="1" outlineLevel="1"/>
    <col min="15" max="15" width="4.25" customWidth="1" outlineLevel="1"/>
    <col min="16" max="16" width="6.875" hidden="1" customWidth="1" outlineLevel="1"/>
    <col min="17" max="17" width="4.375" hidden="1" customWidth="1" outlineLevel="1"/>
    <col min="18" max="18" width="10.25" hidden="1" customWidth="1" outlineLevel="1"/>
    <col min="19" max="19" width="9.75" bestFit="1" customWidth="1" outlineLevel="1"/>
    <col min="20" max="20" width="5.5" customWidth="1" outlineLevel="1"/>
    <col min="21" max="21" width="5.5" customWidth="1"/>
    <col min="22" max="22" width="19.75" customWidth="1"/>
    <col min="23" max="23" width="26.25" customWidth="1"/>
    <col min="24" max="24" width="22.625" customWidth="1"/>
  </cols>
  <sheetData>
    <row r="2" spans="1:24" ht="16.5" customHeight="1" x14ac:dyDescent="0.3">
      <c r="B2" s="43" t="s">
        <v>27</v>
      </c>
      <c r="C2" s="43" t="s">
        <v>28</v>
      </c>
      <c r="D2" s="43" t="s">
        <v>29</v>
      </c>
    </row>
    <row r="3" spans="1:24" x14ac:dyDescent="0.3">
      <c r="B3" s="44" t="s">
        <v>30</v>
      </c>
      <c r="C3" s="1" t="s">
        <v>22</v>
      </c>
      <c r="D3" s="42" t="s">
        <v>38</v>
      </c>
      <c r="G3" t="s">
        <v>34</v>
      </c>
      <c r="H3">
        <v>5</v>
      </c>
      <c r="I3" t="s">
        <v>91</v>
      </c>
      <c r="L3" s="45" t="s">
        <v>138</v>
      </c>
    </row>
    <row r="4" spans="1:24" x14ac:dyDescent="0.3">
      <c r="B4" s="168" t="s">
        <v>31</v>
      </c>
      <c r="C4" s="44" t="s">
        <v>25</v>
      </c>
      <c r="D4" s="42" t="s">
        <v>39</v>
      </c>
      <c r="H4">
        <v>6</v>
      </c>
      <c r="I4" t="s">
        <v>92</v>
      </c>
      <c r="L4" s="45" t="s">
        <v>139</v>
      </c>
    </row>
    <row r="5" spans="1:24" x14ac:dyDescent="0.3">
      <c r="B5" s="168"/>
      <c r="C5" s="1" t="s">
        <v>32</v>
      </c>
      <c r="D5" s="42" t="s">
        <v>40</v>
      </c>
      <c r="H5">
        <v>7</v>
      </c>
      <c r="I5" t="s">
        <v>95</v>
      </c>
    </row>
    <row r="6" spans="1:24" x14ac:dyDescent="0.3">
      <c r="B6" s="168"/>
      <c r="C6" s="44" t="s">
        <v>26</v>
      </c>
      <c r="D6" s="42" t="s">
        <v>37</v>
      </c>
      <c r="H6">
        <v>8</v>
      </c>
      <c r="I6" t="s">
        <v>93</v>
      </c>
    </row>
    <row r="7" spans="1:24" x14ac:dyDescent="0.3">
      <c r="B7" s="44"/>
      <c r="C7" s="44"/>
      <c r="D7" s="42"/>
      <c r="H7">
        <v>9</v>
      </c>
      <c r="I7" t="s">
        <v>94</v>
      </c>
    </row>
    <row r="8" spans="1:24" x14ac:dyDescent="0.3">
      <c r="B8" s="11"/>
      <c r="C8" s="11"/>
      <c r="D8" s="27"/>
    </row>
    <row r="9" spans="1:24" ht="16.5" customHeight="1" x14ac:dyDescent="0.3">
      <c r="A9" s="166" t="s">
        <v>730</v>
      </c>
      <c r="B9" s="166" t="s">
        <v>731</v>
      </c>
      <c r="C9" s="160" t="s">
        <v>732</v>
      </c>
      <c r="D9" s="160" t="s">
        <v>733</v>
      </c>
      <c r="E9" s="166" t="s">
        <v>734</v>
      </c>
      <c r="F9" s="156" t="s">
        <v>765</v>
      </c>
      <c r="G9" s="156"/>
      <c r="H9" s="156"/>
      <c r="I9" s="166" t="s">
        <v>766</v>
      </c>
      <c r="J9" s="169" t="s">
        <v>735</v>
      </c>
      <c r="K9" s="170"/>
      <c r="L9" s="170"/>
      <c r="M9" s="171" t="s">
        <v>736</v>
      </c>
      <c r="N9" s="172"/>
      <c r="O9" s="172"/>
      <c r="P9" s="162" t="s">
        <v>737</v>
      </c>
      <c r="Q9" s="163"/>
      <c r="R9" s="163"/>
      <c r="S9" s="164" t="s">
        <v>738</v>
      </c>
      <c r="T9" s="165"/>
      <c r="U9" s="165"/>
      <c r="V9" s="160" t="s">
        <v>279</v>
      </c>
      <c r="W9" s="160" t="s">
        <v>278</v>
      </c>
      <c r="X9" s="160" t="s">
        <v>764</v>
      </c>
    </row>
    <row r="10" spans="1:24" x14ac:dyDescent="0.3">
      <c r="A10" s="167"/>
      <c r="B10" s="167"/>
      <c r="C10" s="161"/>
      <c r="D10" s="161"/>
      <c r="E10" s="167"/>
      <c r="F10" s="101" t="s">
        <v>34</v>
      </c>
      <c r="G10" s="101" t="s">
        <v>14</v>
      </c>
      <c r="H10" s="101" t="s">
        <v>739</v>
      </c>
      <c r="I10" s="167"/>
      <c r="J10" s="105" t="s">
        <v>650</v>
      </c>
      <c r="K10" s="105" t="s">
        <v>740</v>
      </c>
      <c r="L10" s="95" t="s">
        <v>741</v>
      </c>
      <c r="M10" s="105" t="s">
        <v>650</v>
      </c>
      <c r="N10" s="105" t="s">
        <v>740</v>
      </c>
      <c r="O10" s="95" t="s">
        <v>741</v>
      </c>
      <c r="P10" s="105" t="s">
        <v>650</v>
      </c>
      <c r="Q10" s="105" t="s">
        <v>740</v>
      </c>
      <c r="R10" s="95" t="s">
        <v>741</v>
      </c>
      <c r="S10" s="105" t="s">
        <v>650</v>
      </c>
      <c r="T10" s="105" t="s">
        <v>740</v>
      </c>
      <c r="U10" s="95" t="s">
        <v>741</v>
      </c>
      <c r="V10" s="161"/>
      <c r="W10" s="161"/>
      <c r="X10" s="161"/>
    </row>
    <row r="11" spans="1:24" x14ac:dyDescent="0.3">
      <c r="A11" s="5" t="s">
        <v>792</v>
      </c>
      <c r="B11" s="3" t="s">
        <v>742</v>
      </c>
      <c r="C11" s="1" t="s">
        <v>743</v>
      </c>
      <c r="D11" s="33" t="s">
        <v>744</v>
      </c>
      <c r="E11" s="10" t="str">
        <f>VLOOKUP(D11,'[1]Domain별 코드 체계'!$B$5:$J$30,7,0)</f>
        <v>USR1</v>
      </c>
      <c r="F11" s="8">
        <v>9</v>
      </c>
      <c r="G11" s="57" t="str">
        <f>VLOOKUP(E11,'[1]Domain별 코드 체계'!$I$5:$J$30,2,0)</f>
        <v>01</v>
      </c>
      <c r="H11" s="8">
        <v>0</v>
      </c>
      <c r="I11" s="24" t="str">
        <f>F11&amp;G11&amp;H11</f>
        <v>9010</v>
      </c>
      <c r="J11" s="28" t="str">
        <f t="shared" ref="J11:J22" si="0">CONCATENATE("P-",E11,"-",C11)</f>
        <v>P-USR1-O</v>
      </c>
      <c r="K11" s="29">
        <v>2</v>
      </c>
      <c r="L11" s="28"/>
      <c r="M11" s="28" t="str">
        <f t="shared" ref="M11:M22" si="1">CONCATENATE("T-",E11,"-",C11)</f>
        <v>T-USR1-O</v>
      </c>
      <c r="N11" s="28">
        <v>1</v>
      </c>
      <c r="O11" s="31"/>
      <c r="P11" s="28" t="str">
        <f t="shared" ref="P11:P22" si="2">CONCATENATE("V-",E11,"-",C11)</f>
        <v>V-USR1-O</v>
      </c>
      <c r="Q11" s="28">
        <v>1</v>
      </c>
      <c r="R11" s="31">
        <v>2</v>
      </c>
      <c r="S11" s="28" t="str">
        <f t="shared" ref="S11:S22" si="3">CONCATENATE("D-",E11,"-",C11)</f>
        <v>D-USR1-O</v>
      </c>
      <c r="T11" s="29">
        <v>2</v>
      </c>
      <c r="U11" s="28">
        <v>2</v>
      </c>
      <c r="V11" s="2"/>
    </row>
    <row r="12" spans="1:24" x14ac:dyDescent="0.3">
      <c r="A12" s="5" t="s">
        <v>769</v>
      </c>
      <c r="B12" s="3" t="s">
        <v>742</v>
      </c>
      <c r="C12" s="1" t="s">
        <v>743</v>
      </c>
      <c r="D12" s="33" t="s">
        <v>745</v>
      </c>
      <c r="E12" s="10" t="str">
        <f>VLOOKUP(D12,'[1]Domain별 코드 체계'!$B$5:$J$30,7,0)</f>
        <v>CAD1</v>
      </c>
      <c r="F12" s="8">
        <v>9</v>
      </c>
      <c r="G12" s="57" t="str">
        <f>VLOOKUP(E12,'[1]Domain별 코드 체계'!$I$5:$J$30,2,0)</f>
        <v>03</v>
      </c>
      <c r="H12" s="8">
        <v>0</v>
      </c>
      <c r="I12" s="24" t="str">
        <f t="shared" ref="I12:I26" si="4">F12&amp;G12&amp;H12</f>
        <v>9030</v>
      </c>
      <c r="J12" s="28" t="str">
        <f t="shared" si="0"/>
        <v>P-CAD1-O</v>
      </c>
      <c r="K12" s="29">
        <v>2</v>
      </c>
      <c r="L12" s="28"/>
      <c r="M12" s="28" t="str">
        <f t="shared" si="1"/>
        <v>T-CAD1-O</v>
      </c>
      <c r="N12" s="28">
        <v>1</v>
      </c>
      <c r="O12" s="31"/>
      <c r="P12" s="28" t="str">
        <f t="shared" si="2"/>
        <v>V-CAD1-O</v>
      </c>
      <c r="Q12" s="28">
        <v>1</v>
      </c>
      <c r="R12" s="31">
        <v>3</v>
      </c>
      <c r="S12" s="28" t="str">
        <f t="shared" si="3"/>
        <v>D-CAD1-O</v>
      </c>
      <c r="T12" s="29">
        <v>2</v>
      </c>
      <c r="U12" s="28">
        <v>1</v>
      </c>
      <c r="V12" s="2"/>
    </row>
    <row r="13" spans="1:24" x14ac:dyDescent="0.3">
      <c r="A13" s="5" t="s">
        <v>769</v>
      </c>
      <c r="B13" s="3" t="s">
        <v>742</v>
      </c>
      <c r="C13" s="1" t="s">
        <v>743</v>
      </c>
      <c r="D13" s="33" t="s">
        <v>746</v>
      </c>
      <c r="E13" s="10" t="str">
        <f>VLOOKUP(D13,'[1]Domain별 코드 체계'!$B$5:$J$30,7,0)</f>
        <v>MUR1</v>
      </c>
      <c r="F13" s="8">
        <v>9</v>
      </c>
      <c r="G13" s="57" t="str">
        <f>VLOOKUP(E13,'[1]Domain별 코드 체계'!$I$5:$J$30,2,0)</f>
        <v>04</v>
      </c>
      <c r="H13" s="8">
        <v>0</v>
      </c>
      <c r="I13" s="24" t="str">
        <f t="shared" si="4"/>
        <v>9040</v>
      </c>
      <c r="J13" s="28" t="str">
        <f t="shared" si="0"/>
        <v>P-MUR1-O</v>
      </c>
      <c r="K13" s="29">
        <v>2</v>
      </c>
      <c r="L13" s="28"/>
      <c r="M13" s="28" t="str">
        <f t="shared" si="1"/>
        <v>T-MUR1-O</v>
      </c>
      <c r="N13" s="28">
        <v>1</v>
      </c>
      <c r="O13" s="31"/>
      <c r="P13" s="28" t="str">
        <f t="shared" si="2"/>
        <v>V-MUR1-O</v>
      </c>
      <c r="Q13" s="28">
        <v>1</v>
      </c>
      <c r="R13" s="31">
        <v>2</v>
      </c>
      <c r="S13" s="28" t="str">
        <f t="shared" si="3"/>
        <v>D-MUR1-O</v>
      </c>
      <c r="T13" s="29">
        <v>2</v>
      </c>
      <c r="U13" s="28">
        <v>1</v>
      </c>
      <c r="V13" s="2"/>
    </row>
    <row r="14" spans="1:24" x14ac:dyDescent="0.3">
      <c r="A14" s="5" t="s">
        <v>769</v>
      </c>
      <c r="B14" s="3" t="s">
        <v>742</v>
      </c>
      <c r="C14" s="1" t="s">
        <v>743</v>
      </c>
      <c r="D14" s="37" t="s">
        <v>747</v>
      </c>
      <c r="E14" s="10" t="str">
        <f>VLOOKUP(D14,'[1]Domain별 코드 체계'!$B$5:$J$30,7,0)</f>
        <v>DTM1</v>
      </c>
      <c r="F14" s="8">
        <v>9</v>
      </c>
      <c r="G14" s="57" t="str">
        <f>VLOOKUP(E14,'[1]Domain별 코드 체계'!$I$5:$J$30,2,0)</f>
        <v>05</v>
      </c>
      <c r="H14" s="8">
        <v>0</v>
      </c>
      <c r="I14" s="24" t="str">
        <f t="shared" si="4"/>
        <v>9050</v>
      </c>
      <c r="J14" s="28" t="str">
        <f t="shared" si="0"/>
        <v>P-DTM1-O</v>
      </c>
      <c r="K14" s="29">
        <v>2</v>
      </c>
      <c r="L14" s="28"/>
      <c r="M14" s="28" t="str">
        <f t="shared" si="1"/>
        <v>T-DTM1-O</v>
      </c>
      <c r="N14" s="28">
        <v>1</v>
      </c>
      <c r="O14" s="31"/>
      <c r="P14" s="28" t="str">
        <f t="shared" si="2"/>
        <v>V-DTM1-O</v>
      </c>
      <c r="Q14" s="28">
        <v>1</v>
      </c>
      <c r="R14" s="31">
        <v>2</v>
      </c>
      <c r="S14" s="28" t="str">
        <f t="shared" si="3"/>
        <v>D-DTM1-O</v>
      </c>
      <c r="T14" s="29">
        <v>2</v>
      </c>
      <c r="U14" s="28">
        <v>1</v>
      </c>
      <c r="V14" s="2"/>
    </row>
    <row r="15" spans="1:24" x14ac:dyDescent="0.3">
      <c r="A15" s="5" t="s">
        <v>769</v>
      </c>
      <c r="B15" s="3" t="s">
        <v>742</v>
      </c>
      <c r="C15" s="1" t="s">
        <v>748</v>
      </c>
      <c r="D15" s="37" t="s">
        <v>749</v>
      </c>
      <c r="E15" s="10" t="str">
        <f>VLOOKUP(D15,'[1]Domain별 코드 체계'!$B$5:$J$30,7,0)</f>
        <v>ADM1</v>
      </c>
      <c r="F15" s="8">
        <v>9</v>
      </c>
      <c r="G15" s="57" t="str">
        <f>VLOOKUP(E15,'[1]Domain별 코드 체계'!$I$5:$J$30,2,0)</f>
        <v>06</v>
      </c>
      <c r="H15" s="8">
        <v>0</v>
      </c>
      <c r="I15" s="24" t="str">
        <f t="shared" si="4"/>
        <v>9060</v>
      </c>
      <c r="J15" s="28" t="str">
        <f t="shared" si="0"/>
        <v>P-ADM1-A</v>
      </c>
      <c r="K15" s="29">
        <v>2</v>
      </c>
      <c r="L15" s="28"/>
      <c r="M15" s="28" t="str">
        <f t="shared" si="1"/>
        <v>T-ADM1-A</v>
      </c>
      <c r="N15" s="28">
        <v>1</v>
      </c>
      <c r="O15" s="31"/>
      <c r="P15" s="28" t="str">
        <f t="shared" si="2"/>
        <v>V-ADM1-A</v>
      </c>
      <c r="Q15" s="28">
        <v>1</v>
      </c>
      <c r="R15" s="31">
        <v>2</v>
      </c>
      <c r="S15" s="28" t="str">
        <f t="shared" si="3"/>
        <v>D-ADM1-A</v>
      </c>
      <c r="T15" s="29">
        <v>2</v>
      </c>
      <c r="U15" s="28">
        <v>1</v>
      </c>
      <c r="V15" s="2"/>
    </row>
    <row r="16" spans="1:24" x14ac:dyDescent="0.3">
      <c r="A16" s="8" t="s">
        <v>693</v>
      </c>
      <c r="B16" s="3" t="s">
        <v>750</v>
      </c>
      <c r="C16" s="1" t="s">
        <v>743</v>
      </c>
      <c r="D16" s="33" t="s">
        <v>751</v>
      </c>
      <c r="E16" s="10" t="str">
        <f>VLOOKUP(D16,'[1]Domain별 코드 체계'!$B$5:$J$30,7,0)</f>
        <v>SCF1</v>
      </c>
      <c r="F16" s="8">
        <v>9</v>
      </c>
      <c r="G16" s="57">
        <f>VLOOKUP(E16,'[1]Domain별 코드 체계'!$I$5:$J$30,2,0)</f>
        <v>11</v>
      </c>
      <c r="H16" s="8">
        <v>0</v>
      </c>
      <c r="I16" s="24" t="str">
        <f t="shared" si="4"/>
        <v>9110</v>
      </c>
      <c r="J16" s="28" t="str">
        <f t="shared" si="0"/>
        <v>P-SCF1-O</v>
      </c>
      <c r="K16" s="29">
        <v>2</v>
      </c>
      <c r="L16" s="28"/>
      <c r="M16" s="28" t="str">
        <f t="shared" si="1"/>
        <v>T-SCF1-O</v>
      </c>
      <c r="N16" s="28">
        <v>1</v>
      </c>
      <c r="O16" s="31"/>
      <c r="P16" s="28" t="str">
        <f t="shared" si="2"/>
        <v>V-SCF1-O</v>
      </c>
      <c r="Q16" s="28">
        <v>1</v>
      </c>
      <c r="R16" s="31">
        <v>2</v>
      </c>
      <c r="S16" s="28" t="str">
        <f t="shared" si="3"/>
        <v>D-SCF1-O</v>
      </c>
      <c r="T16" s="29"/>
      <c r="U16" s="30"/>
      <c r="V16" s="2"/>
    </row>
    <row r="17" spans="1:22" x14ac:dyDescent="0.3">
      <c r="A17" s="8" t="s">
        <v>752</v>
      </c>
      <c r="B17" s="3" t="s">
        <v>750</v>
      </c>
      <c r="C17" s="1" t="s">
        <v>743</v>
      </c>
      <c r="D17" s="33" t="s">
        <v>753</v>
      </c>
      <c r="E17" s="10" t="str">
        <f>VLOOKUP(D17,'[1]Domain별 코드 체계'!$B$5:$J$30,7,0)</f>
        <v>MAL1</v>
      </c>
      <c r="F17" s="8">
        <v>9</v>
      </c>
      <c r="G17" s="57">
        <f>VLOOKUP(E17,'[1]Domain별 코드 체계'!$I$5:$J$30,2,0)</f>
        <v>16</v>
      </c>
      <c r="H17" s="8">
        <v>0</v>
      </c>
      <c r="I17" s="24" t="str">
        <f t="shared" si="4"/>
        <v>9160</v>
      </c>
      <c r="J17" s="28" t="str">
        <f t="shared" si="0"/>
        <v>P-MAL1-O</v>
      </c>
      <c r="K17" s="29">
        <v>2</v>
      </c>
      <c r="L17" s="28"/>
      <c r="M17" s="28" t="str">
        <f t="shared" si="1"/>
        <v>T-MAL1-O</v>
      </c>
      <c r="N17" s="28">
        <v>1</v>
      </c>
      <c r="O17" s="31"/>
      <c r="P17" s="28" t="str">
        <f t="shared" si="2"/>
        <v>V-MAL1-O</v>
      </c>
      <c r="Q17" s="28">
        <v>1</v>
      </c>
      <c r="R17" s="31">
        <v>2</v>
      </c>
      <c r="S17" s="28" t="str">
        <f t="shared" si="3"/>
        <v>D-MAL1-O</v>
      </c>
      <c r="T17" s="29"/>
      <c r="U17" s="30"/>
      <c r="V17" s="2"/>
    </row>
    <row r="18" spans="1:22" x14ac:dyDescent="0.3">
      <c r="A18" s="8" t="s">
        <v>754</v>
      </c>
      <c r="B18" s="3" t="s">
        <v>750</v>
      </c>
      <c r="C18" s="1" t="s">
        <v>743</v>
      </c>
      <c r="D18" s="33" t="s">
        <v>755</v>
      </c>
      <c r="E18" s="10" t="str">
        <f>VLOOKUP(D18,'[1]Domain별 코드 체계'!$B$5:$J$30,7,0)</f>
        <v>SCE1</v>
      </c>
      <c r="F18" s="8">
        <v>9</v>
      </c>
      <c r="G18" s="57">
        <f>VLOOKUP(E18,'[1]Domain별 코드 체계'!$I$5:$J$30,2,0)</f>
        <v>21</v>
      </c>
      <c r="H18" s="8">
        <v>0</v>
      </c>
      <c r="I18" s="24" t="str">
        <f t="shared" si="4"/>
        <v>9210</v>
      </c>
      <c r="J18" s="28" t="str">
        <f t="shared" si="0"/>
        <v>P-SCE1-O</v>
      </c>
      <c r="K18" s="29">
        <v>2</v>
      </c>
      <c r="L18" s="28"/>
      <c r="M18" s="28" t="str">
        <f t="shared" si="1"/>
        <v>T-SCE1-O</v>
      </c>
      <c r="N18" s="28">
        <v>1</v>
      </c>
      <c r="O18" s="31"/>
      <c r="P18" s="28" t="str">
        <f t="shared" si="2"/>
        <v>V-SCE1-O</v>
      </c>
      <c r="Q18" s="28">
        <v>1</v>
      </c>
      <c r="R18" s="31">
        <v>2</v>
      </c>
      <c r="S18" s="28" t="str">
        <f t="shared" si="3"/>
        <v>D-SCE1-O</v>
      </c>
      <c r="T18" s="29"/>
      <c r="U18" s="30"/>
      <c r="V18" s="2"/>
    </row>
    <row r="19" spans="1:22" x14ac:dyDescent="0.3">
      <c r="A19" s="5" t="s">
        <v>607</v>
      </c>
      <c r="B19" s="3" t="s">
        <v>750</v>
      </c>
      <c r="C19" s="1" t="s">
        <v>748</v>
      </c>
      <c r="D19" s="33" t="s">
        <v>756</v>
      </c>
      <c r="E19" s="10" t="str">
        <f>VLOOKUP(D19,'[1]Domain별 코드 체계'!$B$5:$J$30,7,0)</f>
        <v>BIM1</v>
      </c>
      <c r="F19" s="8">
        <v>9</v>
      </c>
      <c r="G19" s="57">
        <f>VLOOKUP(E19,'[1]Domain별 코드 체계'!$I$5:$J$30,2,0)</f>
        <v>25</v>
      </c>
      <c r="H19" s="8">
        <v>0</v>
      </c>
      <c r="I19" s="24" t="str">
        <f t="shared" si="4"/>
        <v>9250</v>
      </c>
      <c r="J19" s="28" t="str">
        <f t="shared" si="0"/>
        <v>P-BIM1-A</v>
      </c>
      <c r="K19" s="29">
        <v>2</v>
      </c>
      <c r="L19" s="28"/>
      <c r="M19" s="28" t="str">
        <f t="shared" si="1"/>
        <v>T-BIM1-A</v>
      </c>
      <c r="N19" s="28">
        <v>1</v>
      </c>
      <c r="O19" s="31"/>
      <c r="P19" s="28" t="str">
        <f t="shared" si="2"/>
        <v>V-BIM1-A</v>
      </c>
      <c r="Q19" s="28">
        <v>1</v>
      </c>
      <c r="R19" s="31">
        <v>2</v>
      </c>
      <c r="S19" s="28" t="str">
        <f t="shared" si="3"/>
        <v>D-BIM1-A</v>
      </c>
      <c r="T19" s="29"/>
      <c r="U19" s="30"/>
      <c r="V19" s="2"/>
    </row>
    <row r="20" spans="1:22" x14ac:dyDescent="0.3">
      <c r="A20" s="5" t="s">
        <v>606</v>
      </c>
      <c r="B20" s="3" t="s">
        <v>750</v>
      </c>
      <c r="C20" s="1" t="s">
        <v>748</v>
      </c>
      <c r="D20" s="33" t="s">
        <v>757</v>
      </c>
      <c r="E20" s="10" t="str">
        <f>VLOOKUP(D20,'[1]Domain별 코드 체계'!$B$5:$J$30,7,0)</f>
        <v>CHM1</v>
      </c>
      <c r="F20" s="8">
        <v>9</v>
      </c>
      <c r="G20" s="57">
        <f>VLOOKUP(E20,'[1]Domain별 코드 체계'!$I$5:$J$30,2,0)</f>
        <v>29</v>
      </c>
      <c r="H20" s="8">
        <v>0</v>
      </c>
      <c r="I20" s="24" t="str">
        <f t="shared" si="4"/>
        <v>9290</v>
      </c>
      <c r="J20" s="28" t="str">
        <f t="shared" si="0"/>
        <v>P-CHM1-A</v>
      </c>
      <c r="K20" s="29">
        <v>2</v>
      </c>
      <c r="L20" s="28"/>
      <c r="M20" s="28" t="str">
        <f t="shared" si="1"/>
        <v>T-CHM1-A</v>
      </c>
      <c r="N20" s="28">
        <v>1</v>
      </c>
      <c r="O20" s="31"/>
      <c r="P20" s="28" t="str">
        <f t="shared" si="2"/>
        <v>V-CHM1-A</v>
      </c>
      <c r="Q20" s="28">
        <v>1</v>
      </c>
      <c r="R20" s="31">
        <v>2</v>
      </c>
      <c r="S20" s="28" t="str">
        <f t="shared" si="3"/>
        <v>D-CHM1-A</v>
      </c>
      <c r="T20" s="29"/>
      <c r="U20" s="30"/>
      <c r="V20" s="2"/>
    </row>
    <row r="21" spans="1:22" x14ac:dyDescent="0.3">
      <c r="A21" s="5" t="s">
        <v>608</v>
      </c>
      <c r="B21" s="3" t="s">
        <v>750</v>
      </c>
      <c r="C21" s="1" t="s">
        <v>743</v>
      </c>
      <c r="D21" s="33" t="s">
        <v>758</v>
      </c>
      <c r="E21" s="10" t="str">
        <f>VLOOKUP(D21,'[1]Domain별 코드 체계'!$B$5:$J$30,7,0)</f>
        <v>IDN1</v>
      </c>
      <c r="F21" s="8">
        <v>9</v>
      </c>
      <c r="G21" s="57">
        <f>VLOOKUP(E21,'[1]Domain별 코드 체계'!$I$5:$J$30,2,0)</f>
        <v>36</v>
      </c>
      <c r="H21" s="8">
        <v>0</v>
      </c>
      <c r="I21" s="24" t="str">
        <f t="shared" si="4"/>
        <v>9360</v>
      </c>
      <c r="J21" s="28" t="str">
        <f t="shared" si="0"/>
        <v>P-IDN1-O</v>
      </c>
      <c r="K21" s="29">
        <v>2</v>
      </c>
      <c r="L21" s="28"/>
      <c r="M21" s="28" t="str">
        <f t="shared" si="1"/>
        <v>T-IDN1-O</v>
      </c>
      <c r="N21" s="28">
        <v>1</v>
      </c>
      <c r="O21" s="31"/>
      <c r="P21" s="28" t="str">
        <f t="shared" si="2"/>
        <v>V-IDN1-O</v>
      </c>
      <c r="Q21" s="28">
        <v>1</v>
      </c>
      <c r="R21" s="31">
        <v>2</v>
      </c>
      <c r="S21" s="28" t="str">
        <f t="shared" si="3"/>
        <v>D-IDN1-O</v>
      </c>
      <c r="T21" s="29"/>
      <c r="U21" s="30"/>
      <c r="V21" s="2"/>
    </row>
    <row r="22" spans="1:22" x14ac:dyDescent="0.3">
      <c r="A22" s="5" t="s">
        <v>604</v>
      </c>
      <c r="B22" s="3" t="s">
        <v>750</v>
      </c>
      <c r="C22" s="1" t="s">
        <v>630</v>
      </c>
      <c r="D22" s="33" t="s">
        <v>759</v>
      </c>
      <c r="E22" s="10" t="str">
        <f>VLOOKUP(D22,'[1]Domain별 코드 체계'!$B$5:$J$30,7,0)</f>
        <v>SWP1</v>
      </c>
      <c r="F22" s="8">
        <v>9</v>
      </c>
      <c r="G22" s="57">
        <f>VLOOKUP(E22,'[1]Domain별 코드 체계'!$I$5:$J$30,2,0)</f>
        <v>41</v>
      </c>
      <c r="H22" s="8">
        <v>0</v>
      </c>
      <c r="I22" s="24" t="str">
        <f t="shared" si="4"/>
        <v>9410</v>
      </c>
      <c r="J22" s="28" t="str">
        <f t="shared" si="0"/>
        <v>P-SWP1-A</v>
      </c>
      <c r="K22" s="29">
        <v>2</v>
      </c>
      <c r="L22" s="28"/>
      <c r="M22" s="28" t="str">
        <f t="shared" si="1"/>
        <v>T-SWP1-A</v>
      </c>
      <c r="N22" s="28">
        <v>1</v>
      </c>
      <c r="O22" s="31"/>
      <c r="P22" s="28" t="str">
        <f t="shared" si="2"/>
        <v>V-SWP1-A</v>
      </c>
      <c r="Q22" s="28">
        <v>1</v>
      </c>
      <c r="R22" s="31">
        <v>2</v>
      </c>
      <c r="S22" s="28" t="str">
        <f t="shared" si="3"/>
        <v>D-SWP1-A</v>
      </c>
      <c r="T22" s="29"/>
      <c r="U22" s="30"/>
      <c r="V22" s="2"/>
    </row>
    <row r="23" spans="1:22" x14ac:dyDescent="0.3">
      <c r="A23" s="5" t="s">
        <v>604</v>
      </c>
      <c r="B23" s="3" t="s">
        <v>750</v>
      </c>
      <c r="C23" s="1" t="s">
        <v>630</v>
      </c>
      <c r="D23" s="33" t="s">
        <v>760</v>
      </c>
      <c r="E23" s="10" t="str">
        <f>VLOOKUP(D23,'[1]Domain별 코드 체계'!$B$5:$J$30,7,0)</f>
        <v>SWA1</v>
      </c>
      <c r="F23" s="8">
        <v>9</v>
      </c>
      <c r="G23" s="57">
        <f>VLOOKUP(E23,'[1]Domain별 코드 체계'!$I$5:$J$30,2,0)</f>
        <v>42</v>
      </c>
      <c r="H23" s="8">
        <v>0</v>
      </c>
      <c r="I23" s="24" t="str">
        <f t="shared" si="4"/>
        <v>9420</v>
      </c>
      <c r="J23" s="28" t="str">
        <f t="shared" ref="J23" si="5">CONCATENATE("P-",E23,"-",C23)</f>
        <v>P-SWA1-A</v>
      </c>
      <c r="K23" s="29">
        <v>2</v>
      </c>
      <c r="L23" s="28"/>
      <c r="M23" s="28" t="str">
        <f t="shared" ref="M23" si="6">CONCATENATE("T-",E23,"-",C23)</f>
        <v>T-SWA1-A</v>
      </c>
      <c r="N23" s="28">
        <v>1</v>
      </c>
      <c r="O23" s="31"/>
      <c r="P23" s="28" t="str">
        <f t="shared" ref="P23" si="7">CONCATENATE("V-",E23,"-",C23)</f>
        <v>V-SWA1-A</v>
      </c>
      <c r="Q23" s="28">
        <v>1</v>
      </c>
      <c r="R23" s="31">
        <v>2</v>
      </c>
      <c r="S23" s="28" t="str">
        <f t="shared" ref="S23" si="8">CONCATENATE("D-",E23,"-",C23)</f>
        <v>D-SWA1-A</v>
      </c>
      <c r="T23" s="29"/>
      <c r="U23" s="30"/>
      <c r="V23" s="2"/>
    </row>
    <row r="24" spans="1:22" x14ac:dyDescent="0.3">
      <c r="A24" s="5" t="s">
        <v>604</v>
      </c>
      <c r="B24" s="3" t="s">
        <v>750</v>
      </c>
      <c r="C24" s="1" t="s">
        <v>630</v>
      </c>
      <c r="D24" s="33" t="s">
        <v>761</v>
      </c>
      <c r="E24" s="10" t="str">
        <f>VLOOKUP(D24,'[1]Domain별 코드 체계'!$B$5:$J$30,7,0)</f>
        <v>SWM1</v>
      </c>
      <c r="F24" s="8">
        <v>9</v>
      </c>
      <c r="G24" s="57">
        <f>VLOOKUP(E24,'[1]Domain별 코드 체계'!$I$5:$J$30,2,0)</f>
        <v>43</v>
      </c>
      <c r="H24" s="8">
        <v>0</v>
      </c>
      <c r="I24" s="24" t="str">
        <f t="shared" si="4"/>
        <v>9430</v>
      </c>
      <c r="J24" s="28" t="str">
        <f>CONCATENATE("P-",E24,"-",C24)</f>
        <v>P-SWM1-A</v>
      </c>
      <c r="K24" s="29">
        <v>2</v>
      </c>
      <c r="L24" s="28"/>
      <c r="M24" s="28" t="str">
        <f>CONCATENATE("T-",E24,"-",C24)</f>
        <v>T-SWM1-A</v>
      </c>
      <c r="N24" s="28">
        <v>1</v>
      </c>
      <c r="O24" s="31"/>
      <c r="P24" s="28" t="str">
        <f>CONCATENATE("V-",E24,"-",C24)</f>
        <v>V-SWM1-A</v>
      </c>
      <c r="Q24" s="28">
        <v>1</v>
      </c>
      <c r="R24" s="31">
        <v>2</v>
      </c>
      <c r="S24" s="28" t="str">
        <f>CONCATENATE("D-",E24,"-",C24)</f>
        <v>D-SWM1-A</v>
      </c>
      <c r="T24" s="29"/>
      <c r="U24" s="30"/>
      <c r="V24" s="2"/>
    </row>
    <row r="25" spans="1:22" x14ac:dyDescent="0.3">
      <c r="A25" s="5" t="s">
        <v>605</v>
      </c>
      <c r="B25" s="3" t="s">
        <v>762</v>
      </c>
      <c r="C25" s="1" t="s">
        <v>748</v>
      </c>
      <c r="D25" s="33" t="s">
        <v>720</v>
      </c>
      <c r="E25" s="10" t="str">
        <f>VLOOKUP(D25,'[1]Domain별 코드 체계'!$B$5:$J$30,7,0)</f>
        <v>LBR1</v>
      </c>
      <c r="F25" s="8">
        <v>9</v>
      </c>
      <c r="G25" s="57">
        <f>VLOOKUP(E25,'[1]Domain별 코드 체계'!$I$5:$J$30,2,0)</f>
        <v>46</v>
      </c>
      <c r="H25" s="8">
        <v>0</v>
      </c>
      <c r="I25" s="24" t="str">
        <f t="shared" si="4"/>
        <v>9460</v>
      </c>
      <c r="J25" s="28" t="str">
        <f>CONCATENATE("P-",E25,"-",C25)</f>
        <v>P-LBR1-A</v>
      </c>
      <c r="K25" s="29">
        <v>2</v>
      </c>
      <c r="L25" s="28"/>
      <c r="M25" s="28" t="str">
        <f>CONCATENATE("T-",E25,"-",C25)</f>
        <v>T-LBR1-A</v>
      </c>
      <c r="N25" s="28">
        <v>1</v>
      </c>
      <c r="O25" s="31"/>
      <c r="P25" s="28" t="str">
        <f>CONCATENATE("V-",E25,"-",C25)</f>
        <v>V-LBR1-A</v>
      </c>
      <c r="Q25" s="28">
        <v>1</v>
      </c>
      <c r="R25" s="31">
        <v>2</v>
      </c>
      <c r="S25" s="28" t="str">
        <f>CONCATENATE("D-",E25,"-",C25)</f>
        <v>D-LBR1-A</v>
      </c>
      <c r="T25" s="29"/>
      <c r="U25" s="30"/>
      <c r="V25" s="2"/>
    </row>
    <row r="26" spans="1:22" x14ac:dyDescent="0.3">
      <c r="A26" s="5" t="s">
        <v>770</v>
      </c>
      <c r="B26" s="3" t="s">
        <v>762</v>
      </c>
      <c r="C26" s="1" t="s">
        <v>743</v>
      </c>
      <c r="D26" s="9" t="s">
        <v>763</v>
      </c>
      <c r="E26" s="10" t="str">
        <f>VLOOKUP(D26,'[1]Domain별 코드 체계'!$B$5:$J$30,7,0)</f>
        <v>VMS1</v>
      </c>
      <c r="F26" s="8">
        <v>9</v>
      </c>
      <c r="G26" s="57">
        <f>VLOOKUP(E26,'[1]Domain별 코드 체계'!$I$5:$J$30,2,0)</f>
        <v>49</v>
      </c>
      <c r="H26" s="8">
        <v>0</v>
      </c>
      <c r="I26" s="24" t="str">
        <f t="shared" si="4"/>
        <v>9490</v>
      </c>
      <c r="J26" s="28" t="str">
        <f>CONCATENATE("P-",E26,"-",C26)</f>
        <v>P-VMS1-O</v>
      </c>
      <c r="K26" s="29">
        <v>2</v>
      </c>
      <c r="L26" s="28"/>
      <c r="M26" s="28" t="str">
        <f>CONCATENATE("T-",E26,"-",C26)</f>
        <v>T-VMS1-O</v>
      </c>
      <c r="N26" s="28">
        <v>1</v>
      </c>
      <c r="O26" s="31"/>
      <c r="P26" s="28" t="str">
        <f>CONCATENATE("V-",E26,"-",C26)</f>
        <v>V-VMS1-O</v>
      </c>
      <c r="Q26" s="28">
        <v>1</v>
      </c>
      <c r="R26" s="31">
        <v>2</v>
      </c>
      <c r="S26" s="28" t="str">
        <f>CONCATENATE("D-",E26,"-",C26)</f>
        <v>D-VMS1-O</v>
      </c>
      <c r="T26" s="29"/>
      <c r="U26" s="30"/>
      <c r="V26" s="2"/>
    </row>
    <row r="27" spans="1:22" x14ac:dyDescent="0.3">
      <c r="B27" s="11"/>
      <c r="C27" s="12"/>
      <c r="D27" s="12"/>
    </row>
  </sheetData>
  <sortState ref="A12:AH51">
    <sortCondition ref="A12:A51"/>
    <sortCondition ref="H12:H51"/>
  </sortState>
  <mergeCells count="15">
    <mergeCell ref="B4:B6"/>
    <mergeCell ref="F9:H9"/>
    <mergeCell ref="I9:I10"/>
    <mergeCell ref="J9:L9"/>
    <mergeCell ref="M9:O9"/>
    <mergeCell ref="A9:A10"/>
    <mergeCell ref="B9:B10"/>
    <mergeCell ref="C9:C10"/>
    <mergeCell ref="D9:D10"/>
    <mergeCell ref="E9:E10"/>
    <mergeCell ref="X9:X10"/>
    <mergeCell ref="W9:W10"/>
    <mergeCell ref="P9:R9"/>
    <mergeCell ref="S9:U9"/>
    <mergeCell ref="V9:V10"/>
  </mergeCells>
  <phoneticPr fontId="0" type="Hiragana"/>
  <dataValidations disablePrompts="1" count="1">
    <dataValidation type="list" allowBlank="1" showInputMessage="1" showErrorMessage="1" sqref="C11:C26">
      <formula1>"O,A"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233"/>
  <sheetViews>
    <sheetView zoomScale="85" zoomScaleNormal="85" workbookViewId="0">
      <pane ySplit="6" topLeftCell="A250" activePane="bottomLeft" state="frozen"/>
      <selection activeCell="I65" sqref="I65"/>
      <selection pane="bottomLeft" activeCell="Z4" sqref="A4:XFD4"/>
    </sheetView>
  </sheetViews>
  <sheetFormatPr defaultRowHeight="16.5" x14ac:dyDescent="0.3"/>
  <cols>
    <col min="1" max="1" width="4.75" bestFit="1" customWidth="1"/>
    <col min="2" max="2" width="6.375" bestFit="1" customWidth="1"/>
    <col min="3" max="3" width="4.75" bestFit="1" customWidth="1"/>
    <col min="4" max="4" width="16.25" bestFit="1" customWidth="1"/>
    <col min="5" max="5" width="9.75" bestFit="1" customWidth="1"/>
    <col min="6" max="6" width="35.125" customWidth="1"/>
    <col min="7" max="7" width="6.25" customWidth="1"/>
    <col min="8" max="8" width="4.75" customWidth="1"/>
    <col min="9" max="9" width="10.125" customWidth="1"/>
    <col min="10" max="10" width="5.375" customWidth="1"/>
    <col min="11" max="11" width="4.5" customWidth="1"/>
    <col min="12" max="12" width="14.375" bestFit="1" customWidth="1"/>
    <col min="13" max="13" width="35.125" bestFit="1" customWidth="1"/>
    <col min="14" max="14" width="6.375" customWidth="1"/>
    <col min="15" max="15" width="8.5" customWidth="1"/>
    <col min="16" max="16" width="6.375" customWidth="1"/>
    <col min="17" max="17" width="5" bestFit="1" customWidth="1"/>
    <col min="18" max="18" width="6.625" bestFit="1" customWidth="1"/>
    <col min="19" max="19" width="6.375" customWidth="1"/>
    <col min="20" max="20" width="21.375" customWidth="1"/>
    <col min="21" max="21" width="34.375" customWidth="1"/>
    <col min="22" max="22" width="9.25" bestFit="1" customWidth="1"/>
    <col min="23" max="23" width="22.25" customWidth="1"/>
    <col min="24" max="24" width="9.25" customWidth="1"/>
    <col min="25" max="25" width="32.875" style="67" customWidth="1"/>
  </cols>
  <sheetData>
    <row r="1" spans="1:25" x14ac:dyDescent="0.3">
      <c r="B1" s="46" t="s">
        <v>457</v>
      </c>
      <c r="N1" s="4"/>
      <c r="O1" s="4"/>
      <c r="S1" s="4"/>
    </row>
    <row r="2" spans="1:25" x14ac:dyDescent="0.3">
      <c r="B2" s="45" t="s">
        <v>456</v>
      </c>
      <c r="N2" s="4"/>
      <c r="O2" s="4"/>
      <c r="S2" s="4"/>
    </row>
    <row r="3" spans="1:25" x14ac:dyDescent="0.3">
      <c r="N3" s="4"/>
      <c r="O3" s="4"/>
      <c r="S3" s="4"/>
    </row>
    <row r="4" spans="1:25" ht="16.5" customHeight="1" x14ac:dyDescent="0.3">
      <c r="A4" s="173" t="s">
        <v>4</v>
      </c>
      <c r="B4" s="173" t="s">
        <v>5</v>
      </c>
      <c r="C4" s="174" t="s">
        <v>1</v>
      </c>
      <c r="D4" s="174" t="s">
        <v>2</v>
      </c>
      <c r="E4" s="174" t="s">
        <v>6</v>
      </c>
      <c r="F4" s="175" t="s">
        <v>160</v>
      </c>
      <c r="G4" s="176"/>
      <c r="H4" s="176"/>
      <c r="I4" s="177"/>
      <c r="J4" s="173" t="s">
        <v>155</v>
      </c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8" t="s">
        <v>494</v>
      </c>
      <c r="W4" s="179"/>
      <c r="X4" s="180"/>
      <c r="Y4" s="174" t="s">
        <v>7</v>
      </c>
    </row>
    <row r="5" spans="1:25" x14ac:dyDescent="0.3">
      <c r="A5" s="173"/>
      <c r="B5" s="173"/>
      <c r="C5" s="174"/>
      <c r="D5" s="174"/>
      <c r="E5" s="174"/>
      <c r="F5" s="175" t="s">
        <v>159</v>
      </c>
      <c r="G5" s="176"/>
      <c r="H5" s="176"/>
      <c r="I5" s="177"/>
      <c r="J5" s="174" t="s">
        <v>153</v>
      </c>
      <c r="K5" s="174"/>
      <c r="L5" s="174"/>
      <c r="M5" s="174"/>
      <c r="N5" s="178" t="s">
        <v>154</v>
      </c>
      <c r="O5" s="179"/>
      <c r="P5" s="179"/>
      <c r="Q5" s="179"/>
      <c r="R5" s="179"/>
      <c r="S5" s="173" t="s">
        <v>149</v>
      </c>
      <c r="T5" s="173"/>
      <c r="U5" s="173"/>
      <c r="V5" s="181" t="s">
        <v>4</v>
      </c>
      <c r="W5" s="178" t="s">
        <v>491</v>
      </c>
      <c r="X5" s="180"/>
      <c r="Y5" s="174"/>
    </row>
    <row r="6" spans="1:25" ht="27" x14ac:dyDescent="0.3">
      <c r="A6" s="173"/>
      <c r="B6" s="173"/>
      <c r="C6" s="174"/>
      <c r="D6" s="174"/>
      <c r="E6" s="174"/>
      <c r="F6" s="48" t="s">
        <v>18</v>
      </c>
      <c r="G6" s="48" t="s">
        <v>140</v>
      </c>
      <c r="H6" s="48" t="s">
        <v>141</v>
      </c>
      <c r="I6" s="48" t="s">
        <v>142</v>
      </c>
      <c r="J6" s="50" t="s">
        <v>143</v>
      </c>
      <c r="K6" s="48" t="s">
        <v>144</v>
      </c>
      <c r="L6" s="48" t="s">
        <v>150</v>
      </c>
      <c r="M6" s="48" t="s">
        <v>158</v>
      </c>
      <c r="N6" s="48" t="s">
        <v>145</v>
      </c>
      <c r="O6" s="55" t="s">
        <v>177</v>
      </c>
      <c r="P6" s="49" t="s">
        <v>146</v>
      </c>
      <c r="Q6" s="49" t="s">
        <v>147</v>
      </c>
      <c r="R6" s="49" t="s">
        <v>148</v>
      </c>
      <c r="S6" s="50" t="s">
        <v>156</v>
      </c>
      <c r="T6" s="49" t="s">
        <v>151</v>
      </c>
      <c r="U6" s="49" t="s">
        <v>152</v>
      </c>
      <c r="V6" s="182"/>
      <c r="W6" s="71" t="s">
        <v>492</v>
      </c>
      <c r="X6" s="71" t="s">
        <v>493</v>
      </c>
      <c r="Y6" s="174"/>
    </row>
    <row r="7" spans="1:25" s="77" customFormat="1" ht="16.5" customHeight="1" x14ac:dyDescent="0.3">
      <c r="A7" s="8" t="s">
        <v>9</v>
      </c>
      <c r="B7" s="8" t="s">
        <v>19</v>
      </c>
      <c r="C7" s="8">
        <v>1</v>
      </c>
      <c r="D7" s="8" t="s">
        <v>20</v>
      </c>
      <c r="E7" s="74" t="str">
        <f>A7&amp;B7&amp;"wb0"&amp;C7</f>
        <v>pitcwb01</v>
      </c>
      <c r="F7" s="32" t="s">
        <v>193</v>
      </c>
      <c r="G7" s="74" t="e">
        <f>VLOOKUP(IF(B7="itc",LEFT(F7,LEN(F7)-14),F7),'Domain별 코드 체계'!$B$5:$G$55,5,0)</f>
        <v>#N/A</v>
      </c>
      <c r="H7" s="8" t="s">
        <v>8</v>
      </c>
      <c r="I7" s="10" t="e">
        <f t="shared" ref="I7:I51" si="0">CONCATENATE(UPPER(IF(A7="d","P",A7)),"-",G7,"-",H7)</f>
        <v>#N/A</v>
      </c>
      <c r="J7" s="62" t="s">
        <v>324</v>
      </c>
      <c r="K7" s="5">
        <v>1</v>
      </c>
      <c r="L7" s="5" t="e">
        <f t="shared" ref="L7:L30" si="1">CONCATENATE(I7,"-",J7,C7,K7)</f>
        <v>#N/A</v>
      </c>
      <c r="M7" s="32" t="s">
        <v>193</v>
      </c>
      <c r="N7" s="10" t="e">
        <f>LEFT(VLOOKUP(F7,'WEB Domain'!D:H,6,0),3)&amp;IF(J7="S",9,K7)</f>
        <v>#N/A</v>
      </c>
      <c r="O7" s="56" t="s">
        <v>178</v>
      </c>
      <c r="P7" s="14" t="e">
        <f t="shared" ref="P7:P30" si="2">7&amp;MID(N7,2,2)&amp;1</f>
        <v>#N/A</v>
      </c>
      <c r="Q7" s="5" t="e">
        <f t="shared" ref="Q7:Q30" si="3">7&amp;MID(N7,2,2)&amp;2</f>
        <v>#N/A</v>
      </c>
      <c r="R7" s="5" t="e">
        <f t="shared" ref="R7:R30" si="4">7&amp;MID(N7,2,2)&amp;3</f>
        <v>#N/A</v>
      </c>
      <c r="S7" s="5" t="s">
        <v>157</v>
      </c>
      <c r="T7" s="13" t="e">
        <f>CONCATENATE("/",LOWER(B7),"/chn/",LOWER(LEFT(G7,3)),"/webApps")</f>
        <v>#N/A</v>
      </c>
      <c r="U7" s="13" t="e">
        <f t="shared" ref="U7:U30" si="5">CONCATENATE("/log/ohs12/",I7,"/",L7)</f>
        <v>#N/A</v>
      </c>
      <c r="V7" s="5" t="s">
        <v>490</v>
      </c>
      <c r="W7" s="13" t="s">
        <v>496</v>
      </c>
      <c r="X7" s="13">
        <v>9998</v>
      </c>
      <c r="Y7" s="13"/>
    </row>
    <row r="8" spans="1:25" s="77" customFormat="1" ht="16.5" customHeight="1" x14ac:dyDescent="0.3">
      <c r="A8" s="8" t="s">
        <v>9</v>
      </c>
      <c r="B8" s="8" t="s">
        <v>19</v>
      </c>
      <c r="C8" s="8">
        <v>1</v>
      </c>
      <c r="D8" s="8" t="s">
        <v>20</v>
      </c>
      <c r="E8" s="74" t="str">
        <f t="shared" ref="E8:E16" si="6">A8&amp;B8&amp;"wb0"&amp;C8</f>
        <v>pitcwb01</v>
      </c>
      <c r="F8" s="32" t="s">
        <v>182</v>
      </c>
      <c r="G8" s="74" t="e">
        <f>VLOOKUP(IF(B8="itc",LEFT(F8,LEN(F8)-14),F8),'Domain별 코드 체계'!$B$5:$G$55,5,0)</f>
        <v>#N/A</v>
      </c>
      <c r="H8" s="8" t="s">
        <v>8</v>
      </c>
      <c r="I8" s="10" t="e">
        <f t="shared" si="0"/>
        <v>#N/A</v>
      </c>
      <c r="J8" s="62" t="s">
        <v>324</v>
      </c>
      <c r="K8" s="5">
        <v>1</v>
      </c>
      <c r="L8" s="5" t="e">
        <f t="shared" si="1"/>
        <v>#N/A</v>
      </c>
      <c r="M8" s="32" t="s">
        <v>182</v>
      </c>
      <c r="N8" s="10" t="e">
        <f>LEFT(VLOOKUP(F8,'WEB Domain'!D:H,6,0),3)&amp;IF(J8="S",9,K8)</f>
        <v>#N/A</v>
      </c>
      <c r="O8" s="56" t="s">
        <v>41</v>
      </c>
      <c r="P8" s="14" t="e">
        <f t="shared" si="2"/>
        <v>#N/A</v>
      </c>
      <c r="Q8" s="5" t="e">
        <f t="shared" si="3"/>
        <v>#N/A</v>
      </c>
      <c r="R8" s="5" t="e">
        <f t="shared" si="4"/>
        <v>#N/A</v>
      </c>
      <c r="S8" s="5" t="s">
        <v>157</v>
      </c>
      <c r="T8" s="58" t="s">
        <v>506</v>
      </c>
      <c r="U8" s="13" t="e">
        <f t="shared" si="5"/>
        <v>#N/A</v>
      </c>
      <c r="V8" s="5" t="s">
        <v>490</v>
      </c>
      <c r="W8" s="13" t="s">
        <v>496</v>
      </c>
      <c r="X8" s="13">
        <v>9998</v>
      </c>
      <c r="Y8" s="13"/>
    </row>
    <row r="9" spans="1:25" s="77" customFormat="1" ht="16.5" customHeight="1" x14ac:dyDescent="0.3">
      <c r="A9" s="8" t="s">
        <v>9</v>
      </c>
      <c r="B9" s="8" t="s">
        <v>19</v>
      </c>
      <c r="C9" s="8">
        <v>1</v>
      </c>
      <c r="D9" s="8" t="s">
        <v>20</v>
      </c>
      <c r="E9" s="74" t="str">
        <f t="shared" si="6"/>
        <v>pitcwb01</v>
      </c>
      <c r="F9" s="32" t="s">
        <v>184</v>
      </c>
      <c r="G9" s="74" t="e">
        <f>VLOOKUP(IF(B9="itc",LEFT(F9,LEN(F9)-14),F9),'Domain별 코드 체계'!$B$5:$G$55,5,0)</f>
        <v>#N/A</v>
      </c>
      <c r="H9" s="8" t="s">
        <v>8</v>
      </c>
      <c r="I9" s="10" t="e">
        <f t="shared" si="0"/>
        <v>#N/A</v>
      </c>
      <c r="J9" s="62" t="s">
        <v>324</v>
      </c>
      <c r="K9" s="5">
        <v>1</v>
      </c>
      <c r="L9" s="5" t="e">
        <f t="shared" si="1"/>
        <v>#N/A</v>
      </c>
      <c r="M9" s="32" t="s">
        <v>184</v>
      </c>
      <c r="N9" s="10" t="e">
        <f>LEFT(VLOOKUP(F9,'WEB Domain'!D:H,6,0),3)&amp;IF(J9="S",9,K9)</f>
        <v>#N/A</v>
      </c>
      <c r="O9" s="56" t="s">
        <v>41</v>
      </c>
      <c r="P9" s="14" t="e">
        <f t="shared" si="2"/>
        <v>#N/A</v>
      </c>
      <c r="Q9" s="5" t="e">
        <f t="shared" si="3"/>
        <v>#N/A</v>
      </c>
      <c r="R9" s="5" t="e">
        <f t="shared" si="4"/>
        <v>#N/A</v>
      </c>
      <c r="S9" s="5" t="s">
        <v>157</v>
      </c>
      <c r="T9" s="58" t="s">
        <v>507</v>
      </c>
      <c r="U9" s="13" t="e">
        <f t="shared" si="5"/>
        <v>#N/A</v>
      </c>
      <c r="V9" s="5" t="s">
        <v>490</v>
      </c>
      <c r="W9" s="13" t="s">
        <v>496</v>
      </c>
      <c r="X9" s="13">
        <v>9998</v>
      </c>
      <c r="Y9" s="13"/>
    </row>
    <row r="10" spans="1:25" s="77" customFormat="1" ht="16.5" customHeight="1" x14ac:dyDescent="0.3">
      <c r="A10" s="8" t="s">
        <v>9</v>
      </c>
      <c r="B10" s="8" t="s">
        <v>19</v>
      </c>
      <c r="C10" s="8">
        <v>1</v>
      </c>
      <c r="D10" s="8" t="s">
        <v>20</v>
      </c>
      <c r="E10" s="74" t="str">
        <f t="shared" si="6"/>
        <v>pitcwb01</v>
      </c>
      <c r="F10" s="32" t="s">
        <v>192</v>
      </c>
      <c r="G10" s="74" t="e">
        <f>VLOOKUP(IF(B10="itc",LEFT(F10,LEN(F10)-14),F10),'Domain별 코드 체계'!$B$5:$G$55,5,0)</f>
        <v>#N/A</v>
      </c>
      <c r="H10" s="8" t="s">
        <v>8</v>
      </c>
      <c r="I10" s="10" t="e">
        <f t="shared" si="0"/>
        <v>#N/A</v>
      </c>
      <c r="J10" s="62" t="s">
        <v>324</v>
      </c>
      <c r="K10" s="5">
        <v>1</v>
      </c>
      <c r="L10" s="5" t="e">
        <f t="shared" si="1"/>
        <v>#N/A</v>
      </c>
      <c r="M10" s="32" t="s">
        <v>192</v>
      </c>
      <c r="N10" s="10" t="e">
        <f>LEFT(VLOOKUP(F10,'WEB Domain'!D:H,6,0),3)&amp;IF(J10="S",9,K10)</f>
        <v>#N/A</v>
      </c>
      <c r="O10" s="56" t="s">
        <v>41</v>
      </c>
      <c r="P10" s="14" t="e">
        <f t="shared" si="2"/>
        <v>#N/A</v>
      </c>
      <c r="Q10" s="5" t="e">
        <f t="shared" si="3"/>
        <v>#N/A</v>
      </c>
      <c r="R10" s="5" t="e">
        <f t="shared" si="4"/>
        <v>#N/A</v>
      </c>
      <c r="S10" s="5" t="s">
        <v>157</v>
      </c>
      <c r="T10" s="13" t="e">
        <f>CONCATENATE("/",LOWER(B10),"/chn/",LOWER(LEFT(G10,3)),"/webApps")</f>
        <v>#N/A</v>
      </c>
      <c r="U10" s="13" t="e">
        <f t="shared" si="5"/>
        <v>#N/A</v>
      </c>
      <c r="V10" s="5" t="s">
        <v>490</v>
      </c>
      <c r="W10" s="13" t="s">
        <v>496</v>
      </c>
      <c r="X10" s="13">
        <v>9998</v>
      </c>
      <c r="Y10" s="13"/>
    </row>
    <row r="11" spans="1:25" s="77" customFormat="1" ht="16.5" customHeight="1" x14ac:dyDescent="0.3">
      <c r="A11" s="72" t="s">
        <v>9</v>
      </c>
      <c r="B11" s="72" t="s">
        <v>19</v>
      </c>
      <c r="C11" s="72">
        <v>1</v>
      </c>
      <c r="D11" s="72" t="s">
        <v>20</v>
      </c>
      <c r="E11" s="76" t="str">
        <f t="shared" si="6"/>
        <v>pitcwb01</v>
      </c>
      <c r="F11" s="92" t="s">
        <v>194</v>
      </c>
      <c r="G11" s="74" t="e">
        <f>VLOOKUP(IF(B11="itc",LEFT(F11,LEN(F11)-14),F11),'Domain별 코드 체계'!$B$5:$G$55,5,0)</f>
        <v>#N/A</v>
      </c>
      <c r="H11" s="8" t="s">
        <v>8</v>
      </c>
      <c r="I11" s="10" t="e">
        <f t="shared" si="0"/>
        <v>#N/A</v>
      </c>
      <c r="J11" s="62" t="s">
        <v>324</v>
      </c>
      <c r="K11" s="5">
        <v>1</v>
      </c>
      <c r="L11" s="5" t="e">
        <f t="shared" si="1"/>
        <v>#N/A</v>
      </c>
      <c r="M11" s="32" t="s">
        <v>194</v>
      </c>
      <c r="N11" s="10" t="e">
        <f>LEFT(VLOOKUP(F11,'WEB Domain'!D:H,6,0),3)&amp;IF(J11="S",9,K11)</f>
        <v>#N/A</v>
      </c>
      <c r="O11" s="56" t="s">
        <v>41</v>
      </c>
      <c r="P11" s="14" t="e">
        <f t="shared" si="2"/>
        <v>#N/A</v>
      </c>
      <c r="Q11" s="5" t="e">
        <f t="shared" si="3"/>
        <v>#N/A</v>
      </c>
      <c r="R11" s="5" t="e">
        <f t="shared" si="4"/>
        <v>#N/A</v>
      </c>
      <c r="S11" s="5" t="s">
        <v>157</v>
      </c>
      <c r="T11" s="13" t="e">
        <f>CONCATENATE("/",LOWER(B11),"/chn/",LOWER(LEFT(G11,3)),"/webApps")</f>
        <v>#N/A</v>
      </c>
      <c r="U11" s="13" t="e">
        <f t="shared" si="5"/>
        <v>#N/A</v>
      </c>
      <c r="V11" s="5" t="s">
        <v>490</v>
      </c>
      <c r="W11" s="13" t="s">
        <v>496</v>
      </c>
      <c r="X11" s="13">
        <v>9998</v>
      </c>
      <c r="Y11" s="13"/>
    </row>
    <row r="12" spans="1:25" s="77" customFormat="1" ht="16.5" customHeight="1" x14ac:dyDescent="0.3">
      <c r="A12" s="72" t="s">
        <v>9</v>
      </c>
      <c r="B12" s="72" t="s">
        <v>19</v>
      </c>
      <c r="C12" s="72">
        <v>1</v>
      </c>
      <c r="D12" s="72" t="s">
        <v>20</v>
      </c>
      <c r="E12" s="76" t="str">
        <f t="shared" si="6"/>
        <v>pitcwb01</v>
      </c>
      <c r="F12" s="92" t="s">
        <v>186</v>
      </c>
      <c r="G12" s="74" t="e">
        <f>VLOOKUP(IF(B12="itc",LEFT(F12,LEN(F12)-14),F12),'Domain별 코드 체계'!$B$5:$G$55,5,0)</f>
        <v>#N/A</v>
      </c>
      <c r="H12" s="8" t="s">
        <v>8</v>
      </c>
      <c r="I12" s="10" t="e">
        <f t="shared" si="0"/>
        <v>#N/A</v>
      </c>
      <c r="J12" s="62" t="s">
        <v>324</v>
      </c>
      <c r="K12" s="5">
        <v>1</v>
      </c>
      <c r="L12" s="5" t="e">
        <f t="shared" si="1"/>
        <v>#N/A</v>
      </c>
      <c r="M12" s="32" t="s">
        <v>186</v>
      </c>
      <c r="N12" s="10" t="e">
        <f>LEFT(VLOOKUP(F12,'WEB Domain'!D:H,6,0),3)&amp;IF(J12="S",9,K12)</f>
        <v>#N/A</v>
      </c>
      <c r="O12" s="56" t="s">
        <v>41</v>
      </c>
      <c r="P12" s="14" t="e">
        <f t="shared" si="2"/>
        <v>#N/A</v>
      </c>
      <c r="Q12" s="5" t="e">
        <f t="shared" si="3"/>
        <v>#N/A</v>
      </c>
      <c r="R12" s="5" t="e">
        <f t="shared" si="4"/>
        <v>#N/A</v>
      </c>
      <c r="S12" s="5" t="s">
        <v>157</v>
      </c>
      <c r="T12" s="58" t="s">
        <v>508</v>
      </c>
      <c r="U12" s="13" t="e">
        <f t="shared" si="5"/>
        <v>#N/A</v>
      </c>
      <c r="V12" s="5" t="s">
        <v>490</v>
      </c>
      <c r="W12" s="13" t="s">
        <v>496</v>
      </c>
      <c r="X12" s="13">
        <v>9998</v>
      </c>
      <c r="Y12" s="13"/>
    </row>
    <row r="13" spans="1:25" s="77" customFormat="1" ht="16.5" customHeight="1" x14ac:dyDescent="0.3">
      <c r="A13" s="72" t="s">
        <v>9</v>
      </c>
      <c r="B13" s="72" t="s">
        <v>19</v>
      </c>
      <c r="C13" s="72">
        <v>1</v>
      </c>
      <c r="D13" s="72" t="s">
        <v>20</v>
      </c>
      <c r="E13" s="76" t="str">
        <f t="shared" si="6"/>
        <v>pitcwb01</v>
      </c>
      <c r="F13" s="92" t="s">
        <v>188</v>
      </c>
      <c r="G13" s="74" t="e">
        <f>VLOOKUP(IF(B13="itc",LEFT(F13,LEN(F13)-14),F13),'Domain별 코드 체계'!$B$5:$G$55,5,0)</f>
        <v>#N/A</v>
      </c>
      <c r="H13" s="8" t="s">
        <v>8</v>
      </c>
      <c r="I13" s="10" t="e">
        <f t="shared" si="0"/>
        <v>#N/A</v>
      </c>
      <c r="J13" s="62" t="s">
        <v>324</v>
      </c>
      <c r="K13" s="5">
        <v>1</v>
      </c>
      <c r="L13" s="5" t="e">
        <f t="shared" si="1"/>
        <v>#N/A</v>
      </c>
      <c r="M13" s="32" t="s">
        <v>188</v>
      </c>
      <c r="N13" s="10" t="e">
        <f>LEFT(VLOOKUP(F13,'WEB Domain'!D:H,6,0),3)&amp;IF(J13="S",9,K13)</f>
        <v>#N/A</v>
      </c>
      <c r="O13" s="56" t="s">
        <v>41</v>
      </c>
      <c r="P13" s="14" t="e">
        <f t="shared" si="2"/>
        <v>#N/A</v>
      </c>
      <c r="Q13" s="5" t="e">
        <f t="shared" si="3"/>
        <v>#N/A</v>
      </c>
      <c r="R13" s="5" t="e">
        <f t="shared" si="4"/>
        <v>#N/A</v>
      </c>
      <c r="S13" s="5" t="s">
        <v>157</v>
      </c>
      <c r="T13" s="58" t="s">
        <v>509</v>
      </c>
      <c r="U13" s="13" t="e">
        <f t="shared" si="5"/>
        <v>#N/A</v>
      </c>
      <c r="V13" s="5" t="s">
        <v>490</v>
      </c>
      <c r="W13" s="13" t="s">
        <v>496</v>
      </c>
      <c r="X13" s="13">
        <v>9998</v>
      </c>
      <c r="Y13" s="13"/>
    </row>
    <row r="14" spans="1:25" s="77" customFormat="1" ht="16.5" customHeight="1" x14ac:dyDescent="0.3">
      <c r="A14" s="72" t="s">
        <v>9</v>
      </c>
      <c r="B14" s="72" t="s">
        <v>19</v>
      </c>
      <c r="C14" s="72">
        <v>1</v>
      </c>
      <c r="D14" s="72" t="s">
        <v>20</v>
      </c>
      <c r="E14" s="76" t="str">
        <f t="shared" si="6"/>
        <v>pitcwb01</v>
      </c>
      <c r="F14" s="92" t="s">
        <v>195</v>
      </c>
      <c r="G14" s="74" t="e">
        <f>VLOOKUP(IF(B14="itc",LEFT(F14,LEN(F14)-14),F14),'Domain별 코드 체계'!$B$5:$G$55,5,0)</f>
        <v>#N/A</v>
      </c>
      <c r="H14" s="8" t="s">
        <v>8</v>
      </c>
      <c r="I14" s="10" t="e">
        <f t="shared" si="0"/>
        <v>#N/A</v>
      </c>
      <c r="J14" s="62" t="s">
        <v>324</v>
      </c>
      <c r="K14" s="5">
        <v>1</v>
      </c>
      <c r="L14" s="5" t="e">
        <f t="shared" si="1"/>
        <v>#N/A</v>
      </c>
      <c r="M14" s="32" t="s">
        <v>195</v>
      </c>
      <c r="N14" s="10" t="e">
        <f>LEFT(VLOOKUP(F14,'WEB Domain'!D:H,6,0),3)&amp;IF(J14="S",9,K14)</f>
        <v>#N/A</v>
      </c>
      <c r="O14" s="56" t="s">
        <v>41</v>
      </c>
      <c r="P14" s="14" t="e">
        <f t="shared" si="2"/>
        <v>#N/A</v>
      </c>
      <c r="Q14" s="5" t="e">
        <f t="shared" si="3"/>
        <v>#N/A</v>
      </c>
      <c r="R14" s="5" t="e">
        <f t="shared" si="4"/>
        <v>#N/A</v>
      </c>
      <c r="S14" s="5" t="s">
        <v>157</v>
      </c>
      <c r="T14" s="13" t="e">
        <f t="shared" ref="T14:T19" si="7">CONCATENATE("/",LOWER(B14),"/chn/",LOWER(LEFT(G14,3)),"/webApps")</f>
        <v>#N/A</v>
      </c>
      <c r="U14" s="13" t="e">
        <f t="shared" si="5"/>
        <v>#N/A</v>
      </c>
      <c r="V14" s="5" t="s">
        <v>490</v>
      </c>
      <c r="W14" s="13" t="s">
        <v>496</v>
      </c>
      <c r="X14" s="13">
        <v>9998</v>
      </c>
      <c r="Y14" s="13"/>
    </row>
    <row r="15" spans="1:25" s="77" customFormat="1" ht="16.5" customHeight="1" x14ac:dyDescent="0.3">
      <c r="A15" s="8" t="s">
        <v>9</v>
      </c>
      <c r="B15" s="8" t="s">
        <v>19</v>
      </c>
      <c r="C15" s="8">
        <v>1</v>
      </c>
      <c r="D15" s="8" t="s">
        <v>20</v>
      </c>
      <c r="E15" s="74" t="str">
        <f t="shared" si="6"/>
        <v>pitcwb01</v>
      </c>
      <c r="F15" s="32" t="s">
        <v>277</v>
      </c>
      <c r="G15" s="74" t="e">
        <f>VLOOKUP(IF(B15="itc",LEFT(F15,LEN(F15)-14),F15),'Domain별 코드 체계'!$B$5:$G$55,5,0)</f>
        <v>#N/A</v>
      </c>
      <c r="H15" s="8" t="s">
        <v>8</v>
      </c>
      <c r="I15" s="10" t="e">
        <f t="shared" si="0"/>
        <v>#N/A</v>
      </c>
      <c r="J15" s="62" t="s">
        <v>324</v>
      </c>
      <c r="K15" s="5">
        <v>1</v>
      </c>
      <c r="L15" s="5" t="e">
        <f t="shared" si="1"/>
        <v>#N/A</v>
      </c>
      <c r="M15" s="32" t="s">
        <v>196</v>
      </c>
      <c r="N15" s="10" t="e">
        <f>LEFT(VLOOKUP(F15,'WEB Domain'!D:H,6,0),3)&amp;IF(J15="S",9,K15)</f>
        <v>#N/A</v>
      </c>
      <c r="O15" s="56" t="s">
        <v>41</v>
      </c>
      <c r="P15" s="14" t="e">
        <f t="shared" si="2"/>
        <v>#N/A</v>
      </c>
      <c r="Q15" s="5" t="e">
        <f t="shared" si="3"/>
        <v>#N/A</v>
      </c>
      <c r="R15" s="5" t="e">
        <f t="shared" si="4"/>
        <v>#N/A</v>
      </c>
      <c r="S15" s="5" t="s">
        <v>157</v>
      </c>
      <c r="T15" s="13" t="e">
        <f t="shared" si="7"/>
        <v>#N/A</v>
      </c>
      <c r="U15" s="13" t="e">
        <f t="shared" si="5"/>
        <v>#N/A</v>
      </c>
      <c r="V15" s="5" t="s">
        <v>490</v>
      </c>
      <c r="W15" s="13" t="s">
        <v>496</v>
      </c>
      <c r="X15" s="13">
        <v>9998</v>
      </c>
      <c r="Y15" s="13"/>
    </row>
    <row r="16" spans="1:25" s="77" customFormat="1" ht="16.5" customHeight="1" x14ac:dyDescent="0.3">
      <c r="A16" s="8" t="s">
        <v>9</v>
      </c>
      <c r="B16" s="8" t="s">
        <v>19</v>
      </c>
      <c r="C16" s="8">
        <v>1</v>
      </c>
      <c r="D16" s="8" t="s">
        <v>20</v>
      </c>
      <c r="E16" s="74" t="str">
        <f t="shared" si="6"/>
        <v>pitcwb01</v>
      </c>
      <c r="F16" s="32" t="s">
        <v>190</v>
      </c>
      <c r="G16" s="74" t="e">
        <f>VLOOKUP(IF(B16="itc",LEFT(F16,LEN(F16)-14),F16),'Domain별 코드 체계'!$B$5:$G$55,5,0)</f>
        <v>#N/A</v>
      </c>
      <c r="H16" s="8" t="s">
        <v>8</v>
      </c>
      <c r="I16" s="10" t="e">
        <f t="shared" si="0"/>
        <v>#N/A</v>
      </c>
      <c r="J16" s="62" t="s">
        <v>324</v>
      </c>
      <c r="K16" s="5">
        <v>1</v>
      </c>
      <c r="L16" s="5" t="e">
        <f t="shared" si="1"/>
        <v>#N/A</v>
      </c>
      <c r="M16" s="32" t="s">
        <v>190</v>
      </c>
      <c r="N16" s="10" t="e">
        <f>LEFT(VLOOKUP(F16,'WEB Domain'!D:H,6,0),3)&amp;IF(J16="S",9,K16)</f>
        <v>#N/A</v>
      </c>
      <c r="O16" s="56" t="s">
        <v>41</v>
      </c>
      <c r="P16" s="14" t="e">
        <f t="shared" si="2"/>
        <v>#N/A</v>
      </c>
      <c r="Q16" s="5" t="e">
        <f t="shared" si="3"/>
        <v>#N/A</v>
      </c>
      <c r="R16" s="5" t="e">
        <f t="shared" si="4"/>
        <v>#N/A</v>
      </c>
      <c r="S16" s="5" t="s">
        <v>157</v>
      </c>
      <c r="T16" s="13" t="e">
        <f t="shared" si="7"/>
        <v>#N/A</v>
      </c>
      <c r="U16" s="13" t="e">
        <f t="shared" si="5"/>
        <v>#N/A</v>
      </c>
      <c r="V16" s="5" t="s">
        <v>490</v>
      </c>
      <c r="W16" s="13" t="s">
        <v>496</v>
      </c>
      <c r="X16" s="13">
        <v>9998</v>
      </c>
      <c r="Y16" s="13"/>
    </row>
    <row r="17" spans="1:25" s="77" customFormat="1" ht="16.5" customHeight="1" x14ac:dyDescent="0.3">
      <c r="A17" s="8" t="s">
        <v>9</v>
      </c>
      <c r="B17" s="8" t="s">
        <v>19</v>
      </c>
      <c r="C17" s="8">
        <v>1</v>
      </c>
      <c r="D17" s="8" t="s">
        <v>20</v>
      </c>
      <c r="E17" s="74" t="str">
        <f t="shared" ref="E17:E29" si="8">A17&amp;B17&amp;"wb0"&amp;C17</f>
        <v>pitcwb01</v>
      </c>
      <c r="F17" s="32" t="s">
        <v>180</v>
      </c>
      <c r="G17" s="74" t="e">
        <f>VLOOKUP(IF(B17="itc",LEFT(F17,LEN(F17)-14),F17),'Domain별 코드 체계'!$B$5:$G$55,5,0)</f>
        <v>#N/A</v>
      </c>
      <c r="H17" s="8" t="s">
        <v>8</v>
      </c>
      <c r="I17" s="10" t="e">
        <f t="shared" si="0"/>
        <v>#N/A</v>
      </c>
      <c r="J17" s="62" t="s">
        <v>324</v>
      </c>
      <c r="K17" s="5">
        <v>1</v>
      </c>
      <c r="L17" s="5" t="e">
        <f t="shared" si="1"/>
        <v>#N/A</v>
      </c>
      <c r="M17" s="32" t="s">
        <v>489</v>
      </c>
      <c r="N17" s="10" t="e">
        <f>LEFT(VLOOKUP(F17,'WEB Domain'!D:H,6,0),3)&amp;IF(J17="S",9,K17)</f>
        <v>#N/A</v>
      </c>
      <c r="O17" s="56" t="s">
        <v>41</v>
      </c>
      <c r="P17" s="14" t="e">
        <f t="shared" si="2"/>
        <v>#N/A</v>
      </c>
      <c r="Q17" s="5" t="e">
        <f t="shared" si="3"/>
        <v>#N/A</v>
      </c>
      <c r="R17" s="5" t="e">
        <f t="shared" si="4"/>
        <v>#N/A</v>
      </c>
      <c r="S17" s="5" t="s">
        <v>157</v>
      </c>
      <c r="T17" s="13" t="e">
        <f t="shared" si="7"/>
        <v>#N/A</v>
      </c>
      <c r="U17" s="13" t="e">
        <f t="shared" si="5"/>
        <v>#N/A</v>
      </c>
      <c r="V17" s="5" t="s">
        <v>490</v>
      </c>
      <c r="W17" s="13" t="s">
        <v>496</v>
      </c>
      <c r="X17" s="13">
        <v>9998</v>
      </c>
      <c r="Y17" s="13"/>
    </row>
    <row r="18" spans="1:25" s="77" customFormat="1" ht="16.5" customHeight="1" x14ac:dyDescent="0.3">
      <c r="A18" s="8" t="s">
        <v>9</v>
      </c>
      <c r="B18" s="8" t="s">
        <v>19</v>
      </c>
      <c r="C18" s="8">
        <v>1</v>
      </c>
      <c r="D18" s="8" t="s">
        <v>20</v>
      </c>
      <c r="E18" s="74" t="str">
        <f t="shared" ref="E18" si="9">A18&amp;B18&amp;"wb0"&amp;C18</f>
        <v>pitcwb01</v>
      </c>
      <c r="F18" s="32" t="s">
        <v>191</v>
      </c>
      <c r="G18" s="74" t="e">
        <f>VLOOKUP(IF(B18="itc",LEFT(F18,LEN(F18)-14),F18),'Domain별 코드 체계'!$B$5:$G$55,5,0)</f>
        <v>#N/A</v>
      </c>
      <c r="H18" s="8" t="s">
        <v>8</v>
      </c>
      <c r="I18" s="10" t="e">
        <f t="shared" si="0"/>
        <v>#N/A</v>
      </c>
      <c r="J18" s="62" t="s">
        <v>324</v>
      </c>
      <c r="K18" s="5">
        <v>1</v>
      </c>
      <c r="L18" s="5" t="e">
        <f t="shared" si="1"/>
        <v>#N/A</v>
      </c>
      <c r="M18" s="32" t="s">
        <v>488</v>
      </c>
      <c r="N18" s="10" t="e">
        <f>LEFT(VLOOKUP(F18,'WEB Domain'!D:H,6,0),3)&amp;IF(J18="S",9,K18)</f>
        <v>#N/A</v>
      </c>
      <c r="O18" s="56" t="s">
        <v>41</v>
      </c>
      <c r="P18" s="14" t="e">
        <f t="shared" si="2"/>
        <v>#N/A</v>
      </c>
      <c r="Q18" s="5" t="e">
        <f t="shared" si="3"/>
        <v>#N/A</v>
      </c>
      <c r="R18" s="5" t="e">
        <f t="shared" si="4"/>
        <v>#N/A</v>
      </c>
      <c r="S18" s="5" t="s">
        <v>157</v>
      </c>
      <c r="T18" s="13" t="e">
        <f t="shared" si="7"/>
        <v>#N/A</v>
      </c>
      <c r="U18" s="13" t="e">
        <f t="shared" si="5"/>
        <v>#N/A</v>
      </c>
      <c r="V18" s="5" t="s">
        <v>490</v>
      </c>
      <c r="W18" s="13" t="s">
        <v>496</v>
      </c>
      <c r="X18" s="13">
        <v>9998</v>
      </c>
      <c r="Y18" s="13"/>
    </row>
    <row r="19" spans="1:25" s="77" customFormat="1" ht="16.5" customHeight="1" x14ac:dyDescent="0.3">
      <c r="A19" s="8" t="s">
        <v>9</v>
      </c>
      <c r="B19" s="8" t="s">
        <v>19</v>
      </c>
      <c r="C19" s="8">
        <v>2</v>
      </c>
      <c r="D19" s="8" t="s">
        <v>84</v>
      </c>
      <c r="E19" s="74" t="str">
        <f t="shared" si="8"/>
        <v>pitcwb02</v>
      </c>
      <c r="F19" s="32" t="s">
        <v>193</v>
      </c>
      <c r="G19" s="74" t="e">
        <f>VLOOKUP(IF(B19="itc",LEFT(F19,LEN(F19)-14),F19),'Domain별 코드 체계'!$B$5:$G$55,5,0)</f>
        <v>#N/A</v>
      </c>
      <c r="H19" s="8" t="s">
        <v>8</v>
      </c>
      <c r="I19" s="10" t="e">
        <f t="shared" si="0"/>
        <v>#N/A</v>
      </c>
      <c r="J19" s="62" t="s">
        <v>324</v>
      </c>
      <c r="K19" s="5">
        <v>1</v>
      </c>
      <c r="L19" s="5" t="e">
        <f t="shared" si="1"/>
        <v>#N/A</v>
      </c>
      <c r="M19" s="32" t="s">
        <v>193</v>
      </c>
      <c r="N19" s="10" t="e">
        <f>LEFT(VLOOKUP(F19,'WEB Domain'!D:H,6,0),3)&amp;IF(J19="S",9,K19)</f>
        <v>#N/A</v>
      </c>
      <c r="O19" s="56" t="s">
        <v>41</v>
      </c>
      <c r="P19" s="14" t="e">
        <f t="shared" si="2"/>
        <v>#N/A</v>
      </c>
      <c r="Q19" s="5" t="e">
        <f t="shared" si="3"/>
        <v>#N/A</v>
      </c>
      <c r="R19" s="5" t="e">
        <f t="shared" si="4"/>
        <v>#N/A</v>
      </c>
      <c r="S19" s="5" t="s">
        <v>157</v>
      </c>
      <c r="T19" s="13" t="e">
        <f t="shared" si="7"/>
        <v>#N/A</v>
      </c>
      <c r="U19" s="13" t="e">
        <f t="shared" si="5"/>
        <v>#N/A</v>
      </c>
      <c r="V19" s="5" t="s">
        <v>490</v>
      </c>
      <c r="W19" s="13" t="s">
        <v>496</v>
      </c>
      <c r="X19" s="13">
        <v>9998</v>
      </c>
      <c r="Y19" s="13"/>
    </row>
    <row r="20" spans="1:25" s="77" customFormat="1" ht="16.5" customHeight="1" x14ac:dyDescent="0.3">
      <c r="A20" s="8" t="s">
        <v>9</v>
      </c>
      <c r="B20" s="8" t="s">
        <v>19</v>
      </c>
      <c r="C20" s="8">
        <v>2</v>
      </c>
      <c r="D20" s="8" t="s">
        <v>84</v>
      </c>
      <c r="E20" s="74" t="str">
        <f t="shared" ref="E20:E22" si="10">A20&amp;B20&amp;"wb0"&amp;C20</f>
        <v>pitcwb02</v>
      </c>
      <c r="F20" s="32" t="s">
        <v>182</v>
      </c>
      <c r="G20" s="74" t="e">
        <f>VLOOKUP(IF(B20="itc",LEFT(F20,LEN(F20)-14),F20),'Domain별 코드 체계'!$B$5:$G$55,5,0)</f>
        <v>#N/A</v>
      </c>
      <c r="H20" s="8" t="s">
        <v>8</v>
      </c>
      <c r="I20" s="10" t="e">
        <f t="shared" si="0"/>
        <v>#N/A</v>
      </c>
      <c r="J20" s="62" t="s">
        <v>324</v>
      </c>
      <c r="K20" s="5">
        <v>1</v>
      </c>
      <c r="L20" s="5" t="e">
        <f t="shared" si="1"/>
        <v>#N/A</v>
      </c>
      <c r="M20" s="32" t="s">
        <v>182</v>
      </c>
      <c r="N20" s="10" t="e">
        <f>LEFT(VLOOKUP(F20,'WEB Domain'!D:H,6,0),3)&amp;IF(J20="S",9,K20)</f>
        <v>#N/A</v>
      </c>
      <c r="O20" s="56" t="s">
        <v>41</v>
      </c>
      <c r="P20" s="14" t="e">
        <f t="shared" si="2"/>
        <v>#N/A</v>
      </c>
      <c r="Q20" s="5" t="e">
        <f t="shared" si="3"/>
        <v>#N/A</v>
      </c>
      <c r="R20" s="5" t="e">
        <f t="shared" si="4"/>
        <v>#N/A</v>
      </c>
      <c r="S20" s="5" t="s">
        <v>157</v>
      </c>
      <c r="T20" s="58" t="s">
        <v>506</v>
      </c>
      <c r="U20" s="13" t="e">
        <f t="shared" si="5"/>
        <v>#N/A</v>
      </c>
      <c r="V20" s="5" t="s">
        <v>490</v>
      </c>
      <c r="W20" s="13" t="s">
        <v>496</v>
      </c>
      <c r="X20" s="13">
        <v>9998</v>
      </c>
      <c r="Y20" s="13"/>
    </row>
    <row r="21" spans="1:25" s="77" customFormat="1" ht="16.5" customHeight="1" x14ac:dyDescent="0.3">
      <c r="A21" s="8" t="s">
        <v>9</v>
      </c>
      <c r="B21" s="8" t="s">
        <v>19</v>
      </c>
      <c r="C21" s="8">
        <v>2</v>
      </c>
      <c r="D21" s="8" t="s">
        <v>84</v>
      </c>
      <c r="E21" s="74" t="str">
        <f t="shared" si="10"/>
        <v>pitcwb02</v>
      </c>
      <c r="F21" s="32" t="s">
        <v>184</v>
      </c>
      <c r="G21" s="74" t="e">
        <f>VLOOKUP(IF(B21="itc",LEFT(F21,LEN(F21)-14),F21),'Domain별 코드 체계'!$B$5:$G$55,5,0)</f>
        <v>#N/A</v>
      </c>
      <c r="H21" s="8" t="s">
        <v>8</v>
      </c>
      <c r="I21" s="10" t="e">
        <f t="shared" si="0"/>
        <v>#N/A</v>
      </c>
      <c r="J21" s="62" t="s">
        <v>324</v>
      </c>
      <c r="K21" s="5">
        <v>1</v>
      </c>
      <c r="L21" s="5" t="e">
        <f t="shared" si="1"/>
        <v>#N/A</v>
      </c>
      <c r="M21" s="32" t="s">
        <v>184</v>
      </c>
      <c r="N21" s="10" t="e">
        <f>LEFT(VLOOKUP(F21,'WEB Domain'!D:H,6,0),3)&amp;IF(J21="S",9,K21)</f>
        <v>#N/A</v>
      </c>
      <c r="O21" s="56" t="s">
        <v>41</v>
      </c>
      <c r="P21" s="14" t="e">
        <f t="shared" si="2"/>
        <v>#N/A</v>
      </c>
      <c r="Q21" s="5" t="e">
        <f t="shared" si="3"/>
        <v>#N/A</v>
      </c>
      <c r="R21" s="5" t="e">
        <f t="shared" si="4"/>
        <v>#N/A</v>
      </c>
      <c r="S21" s="5" t="s">
        <v>157</v>
      </c>
      <c r="T21" s="58" t="s">
        <v>507</v>
      </c>
      <c r="U21" s="13" t="e">
        <f t="shared" si="5"/>
        <v>#N/A</v>
      </c>
      <c r="V21" s="5" t="s">
        <v>490</v>
      </c>
      <c r="W21" s="13" t="s">
        <v>496</v>
      </c>
      <c r="X21" s="13">
        <v>9998</v>
      </c>
      <c r="Y21" s="13"/>
    </row>
    <row r="22" spans="1:25" s="77" customFormat="1" ht="16.5" customHeight="1" x14ac:dyDescent="0.3">
      <c r="A22" s="8" t="s">
        <v>9</v>
      </c>
      <c r="B22" s="8" t="s">
        <v>19</v>
      </c>
      <c r="C22" s="8">
        <v>2</v>
      </c>
      <c r="D22" s="8" t="s">
        <v>84</v>
      </c>
      <c r="E22" s="74" t="str">
        <f t="shared" si="10"/>
        <v>pitcwb02</v>
      </c>
      <c r="F22" s="32" t="s">
        <v>192</v>
      </c>
      <c r="G22" s="74" t="e">
        <f>VLOOKUP(IF(B22="itc",LEFT(F22,LEN(F22)-14),F22),'Domain별 코드 체계'!$B$5:$G$55,5,0)</f>
        <v>#N/A</v>
      </c>
      <c r="H22" s="8" t="s">
        <v>8</v>
      </c>
      <c r="I22" s="10" t="e">
        <f t="shared" si="0"/>
        <v>#N/A</v>
      </c>
      <c r="J22" s="62" t="s">
        <v>324</v>
      </c>
      <c r="K22" s="5">
        <v>1</v>
      </c>
      <c r="L22" s="5" t="e">
        <f t="shared" si="1"/>
        <v>#N/A</v>
      </c>
      <c r="M22" s="32" t="s">
        <v>192</v>
      </c>
      <c r="N22" s="10" t="e">
        <f>LEFT(VLOOKUP(F22,'WEB Domain'!D:H,6,0),3)&amp;IF(J22="S",9,K22)</f>
        <v>#N/A</v>
      </c>
      <c r="O22" s="56" t="s">
        <v>41</v>
      </c>
      <c r="P22" s="14" t="e">
        <f t="shared" si="2"/>
        <v>#N/A</v>
      </c>
      <c r="Q22" s="5" t="e">
        <f t="shared" si="3"/>
        <v>#N/A</v>
      </c>
      <c r="R22" s="5" t="e">
        <f t="shared" si="4"/>
        <v>#N/A</v>
      </c>
      <c r="S22" s="5" t="s">
        <v>157</v>
      </c>
      <c r="T22" s="13" t="e">
        <f>CONCATENATE("/",LOWER(B22),"/chn/",LOWER(LEFT(G22,3)),"/webApps")</f>
        <v>#N/A</v>
      </c>
      <c r="U22" s="13" t="e">
        <f t="shared" si="5"/>
        <v>#N/A</v>
      </c>
      <c r="V22" s="5" t="s">
        <v>490</v>
      </c>
      <c r="W22" s="13" t="s">
        <v>496</v>
      </c>
      <c r="X22" s="13">
        <v>9998</v>
      </c>
      <c r="Y22" s="13"/>
    </row>
    <row r="23" spans="1:25" s="77" customFormat="1" ht="16.5" customHeight="1" x14ac:dyDescent="0.3">
      <c r="A23" s="72" t="s">
        <v>9</v>
      </c>
      <c r="B23" s="72" t="s">
        <v>19</v>
      </c>
      <c r="C23" s="72">
        <v>2</v>
      </c>
      <c r="D23" s="72" t="s">
        <v>83</v>
      </c>
      <c r="E23" s="76" t="str">
        <f t="shared" si="8"/>
        <v>pitcwb02</v>
      </c>
      <c r="F23" s="92" t="s">
        <v>194</v>
      </c>
      <c r="G23" s="74" t="e">
        <f>VLOOKUP(IF(B23="itc",LEFT(F23,LEN(F23)-14),F23),'Domain별 코드 체계'!$B$5:$G$55,5,0)</f>
        <v>#N/A</v>
      </c>
      <c r="H23" s="8" t="s">
        <v>8</v>
      </c>
      <c r="I23" s="10" t="e">
        <f t="shared" si="0"/>
        <v>#N/A</v>
      </c>
      <c r="J23" s="62" t="s">
        <v>324</v>
      </c>
      <c r="K23" s="5">
        <v>1</v>
      </c>
      <c r="L23" s="5" t="e">
        <f t="shared" si="1"/>
        <v>#N/A</v>
      </c>
      <c r="M23" s="32" t="s">
        <v>194</v>
      </c>
      <c r="N23" s="10" t="e">
        <f>LEFT(VLOOKUP(F23,'WEB Domain'!D:H,6,0),3)&amp;IF(J23="S",9,K23)</f>
        <v>#N/A</v>
      </c>
      <c r="O23" s="56" t="s">
        <v>41</v>
      </c>
      <c r="P23" s="14" t="e">
        <f t="shared" si="2"/>
        <v>#N/A</v>
      </c>
      <c r="Q23" s="5" t="e">
        <f t="shared" si="3"/>
        <v>#N/A</v>
      </c>
      <c r="R23" s="5" t="e">
        <f t="shared" si="4"/>
        <v>#N/A</v>
      </c>
      <c r="S23" s="5" t="s">
        <v>157</v>
      </c>
      <c r="T23" s="13" t="e">
        <f>CONCATENATE("/",LOWER(B23),"/chn/",LOWER(LEFT(G23,3)),"/webApps")</f>
        <v>#N/A</v>
      </c>
      <c r="U23" s="13" t="e">
        <f t="shared" si="5"/>
        <v>#N/A</v>
      </c>
      <c r="V23" s="5" t="s">
        <v>490</v>
      </c>
      <c r="W23" s="13" t="s">
        <v>496</v>
      </c>
      <c r="X23" s="13">
        <v>9998</v>
      </c>
      <c r="Y23" s="13"/>
    </row>
    <row r="24" spans="1:25" s="77" customFormat="1" ht="16.5" customHeight="1" x14ac:dyDescent="0.3">
      <c r="A24" s="72" t="s">
        <v>9</v>
      </c>
      <c r="B24" s="72" t="s">
        <v>19</v>
      </c>
      <c r="C24" s="72">
        <v>2</v>
      </c>
      <c r="D24" s="72" t="s">
        <v>83</v>
      </c>
      <c r="E24" s="76" t="str">
        <f t="shared" si="8"/>
        <v>pitcwb02</v>
      </c>
      <c r="F24" s="92" t="s">
        <v>186</v>
      </c>
      <c r="G24" s="74" t="e">
        <f>VLOOKUP(IF(B24="itc",LEFT(F24,LEN(F24)-14),F24),'Domain별 코드 체계'!$B$5:$G$55,5,0)</f>
        <v>#N/A</v>
      </c>
      <c r="H24" s="8" t="s">
        <v>8</v>
      </c>
      <c r="I24" s="10" t="e">
        <f t="shared" si="0"/>
        <v>#N/A</v>
      </c>
      <c r="J24" s="62" t="s">
        <v>324</v>
      </c>
      <c r="K24" s="5">
        <v>1</v>
      </c>
      <c r="L24" s="5" t="e">
        <f t="shared" si="1"/>
        <v>#N/A</v>
      </c>
      <c r="M24" s="32" t="s">
        <v>186</v>
      </c>
      <c r="N24" s="10" t="e">
        <f>LEFT(VLOOKUP(F24,'WEB Domain'!D:H,6,0),3)&amp;IF(J24="S",9,K24)</f>
        <v>#N/A</v>
      </c>
      <c r="O24" s="56" t="s">
        <v>41</v>
      </c>
      <c r="P24" s="14" t="e">
        <f t="shared" si="2"/>
        <v>#N/A</v>
      </c>
      <c r="Q24" s="5" t="e">
        <f t="shared" si="3"/>
        <v>#N/A</v>
      </c>
      <c r="R24" s="5" t="e">
        <f t="shared" si="4"/>
        <v>#N/A</v>
      </c>
      <c r="S24" s="5" t="s">
        <v>157</v>
      </c>
      <c r="T24" s="58" t="s">
        <v>508</v>
      </c>
      <c r="U24" s="13" t="e">
        <f t="shared" si="5"/>
        <v>#N/A</v>
      </c>
      <c r="V24" s="5" t="s">
        <v>490</v>
      </c>
      <c r="W24" s="13" t="s">
        <v>496</v>
      </c>
      <c r="X24" s="13">
        <v>9998</v>
      </c>
      <c r="Y24" s="13"/>
    </row>
    <row r="25" spans="1:25" s="77" customFormat="1" ht="16.5" customHeight="1" x14ac:dyDescent="0.3">
      <c r="A25" s="72" t="s">
        <v>9</v>
      </c>
      <c r="B25" s="72" t="s">
        <v>19</v>
      </c>
      <c r="C25" s="72">
        <v>2</v>
      </c>
      <c r="D25" s="72" t="s">
        <v>83</v>
      </c>
      <c r="E25" s="76" t="str">
        <f t="shared" si="8"/>
        <v>pitcwb02</v>
      </c>
      <c r="F25" s="92" t="s">
        <v>188</v>
      </c>
      <c r="G25" s="74" t="e">
        <f>VLOOKUP(IF(B25="itc",LEFT(F25,LEN(F25)-14),F25),'Domain별 코드 체계'!$B$5:$G$55,5,0)</f>
        <v>#N/A</v>
      </c>
      <c r="H25" s="8" t="s">
        <v>8</v>
      </c>
      <c r="I25" s="10" t="e">
        <f t="shared" si="0"/>
        <v>#N/A</v>
      </c>
      <c r="J25" s="62" t="s">
        <v>324</v>
      </c>
      <c r="K25" s="5">
        <v>1</v>
      </c>
      <c r="L25" s="5" t="e">
        <f t="shared" si="1"/>
        <v>#N/A</v>
      </c>
      <c r="M25" s="32" t="s">
        <v>188</v>
      </c>
      <c r="N25" s="10" t="e">
        <f>LEFT(VLOOKUP(F25,'WEB Domain'!D:H,6,0),3)&amp;IF(J25="S",9,K25)</f>
        <v>#N/A</v>
      </c>
      <c r="O25" s="56" t="s">
        <v>41</v>
      </c>
      <c r="P25" s="14" t="e">
        <f t="shared" si="2"/>
        <v>#N/A</v>
      </c>
      <c r="Q25" s="5" t="e">
        <f t="shared" si="3"/>
        <v>#N/A</v>
      </c>
      <c r="R25" s="5" t="e">
        <f t="shared" si="4"/>
        <v>#N/A</v>
      </c>
      <c r="S25" s="5" t="s">
        <v>157</v>
      </c>
      <c r="T25" s="58" t="s">
        <v>509</v>
      </c>
      <c r="U25" s="13" t="e">
        <f t="shared" si="5"/>
        <v>#N/A</v>
      </c>
      <c r="V25" s="5" t="s">
        <v>490</v>
      </c>
      <c r="W25" s="13" t="s">
        <v>496</v>
      </c>
      <c r="X25" s="13">
        <v>9998</v>
      </c>
      <c r="Y25" s="13"/>
    </row>
    <row r="26" spans="1:25" s="77" customFormat="1" ht="16.5" customHeight="1" x14ac:dyDescent="0.3">
      <c r="A26" s="72" t="s">
        <v>9</v>
      </c>
      <c r="B26" s="72" t="s">
        <v>19</v>
      </c>
      <c r="C26" s="72">
        <v>2</v>
      </c>
      <c r="D26" s="72" t="s">
        <v>83</v>
      </c>
      <c r="E26" s="76" t="str">
        <f t="shared" si="8"/>
        <v>pitcwb02</v>
      </c>
      <c r="F26" s="92" t="s">
        <v>280</v>
      </c>
      <c r="G26" s="74" t="e">
        <f>VLOOKUP(IF(B26="itc",LEFT(F26,LEN(F26)-14),F26),'Domain별 코드 체계'!$B$5:$G$55,5,0)</f>
        <v>#N/A</v>
      </c>
      <c r="H26" s="8" t="s">
        <v>8</v>
      </c>
      <c r="I26" s="10" t="e">
        <f t="shared" si="0"/>
        <v>#N/A</v>
      </c>
      <c r="J26" s="62" t="s">
        <v>324</v>
      </c>
      <c r="K26" s="5">
        <v>1</v>
      </c>
      <c r="L26" s="5" t="e">
        <f t="shared" si="1"/>
        <v>#N/A</v>
      </c>
      <c r="M26" s="32" t="s">
        <v>195</v>
      </c>
      <c r="N26" s="10" t="e">
        <f>LEFT(VLOOKUP(F26,'WEB Domain'!D:H,6,0),3)&amp;IF(J26="S",9,K26)</f>
        <v>#N/A</v>
      </c>
      <c r="O26" s="56" t="s">
        <v>41</v>
      </c>
      <c r="P26" s="14" t="e">
        <f t="shared" si="2"/>
        <v>#N/A</v>
      </c>
      <c r="Q26" s="5" t="e">
        <f t="shared" si="3"/>
        <v>#N/A</v>
      </c>
      <c r="R26" s="5" t="e">
        <f t="shared" si="4"/>
        <v>#N/A</v>
      </c>
      <c r="S26" s="5" t="s">
        <v>157</v>
      </c>
      <c r="T26" s="13" t="e">
        <f t="shared" ref="T26:T30" si="11">CONCATENATE("/",LOWER(B26),"/chn/",LOWER(LEFT(G26,3)),"/webApps")</f>
        <v>#N/A</v>
      </c>
      <c r="U26" s="13" t="e">
        <f t="shared" si="5"/>
        <v>#N/A</v>
      </c>
      <c r="V26" s="5" t="s">
        <v>490</v>
      </c>
      <c r="W26" s="13" t="s">
        <v>496</v>
      </c>
      <c r="X26" s="13">
        <v>9998</v>
      </c>
      <c r="Y26" s="13"/>
    </row>
    <row r="27" spans="1:25" s="77" customFormat="1" ht="16.5" customHeight="1" x14ac:dyDescent="0.3">
      <c r="A27" s="8" t="s">
        <v>9</v>
      </c>
      <c r="B27" s="8" t="s">
        <v>19</v>
      </c>
      <c r="C27" s="8">
        <v>2</v>
      </c>
      <c r="D27" s="8" t="s">
        <v>83</v>
      </c>
      <c r="E27" s="74" t="str">
        <f t="shared" si="8"/>
        <v>pitcwb02</v>
      </c>
      <c r="F27" s="32" t="s">
        <v>277</v>
      </c>
      <c r="G27" s="74" t="e">
        <f>VLOOKUP(IF(B27="itc",LEFT(F27,LEN(F27)-14),F27),'Domain별 코드 체계'!$B$5:$G$55,5,0)</f>
        <v>#N/A</v>
      </c>
      <c r="H27" s="8" t="s">
        <v>8</v>
      </c>
      <c r="I27" s="10" t="e">
        <f t="shared" si="0"/>
        <v>#N/A</v>
      </c>
      <c r="J27" s="62" t="s">
        <v>324</v>
      </c>
      <c r="K27" s="5">
        <v>1</v>
      </c>
      <c r="L27" s="5" t="e">
        <f t="shared" si="1"/>
        <v>#N/A</v>
      </c>
      <c r="M27" s="32" t="s">
        <v>196</v>
      </c>
      <c r="N27" s="10" t="e">
        <f>LEFT(VLOOKUP(F27,'WEB Domain'!D:H,6,0),3)&amp;IF(J27="S",9,K27)</f>
        <v>#N/A</v>
      </c>
      <c r="O27" s="56" t="s">
        <v>41</v>
      </c>
      <c r="P27" s="14" t="e">
        <f t="shared" si="2"/>
        <v>#N/A</v>
      </c>
      <c r="Q27" s="5" t="e">
        <f t="shared" si="3"/>
        <v>#N/A</v>
      </c>
      <c r="R27" s="5" t="e">
        <f t="shared" si="4"/>
        <v>#N/A</v>
      </c>
      <c r="S27" s="5" t="s">
        <v>157</v>
      </c>
      <c r="T27" s="13" t="e">
        <f t="shared" si="11"/>
        <v>#N/A</v>
      </c>
      <c r="U27" s="13" t="e">
        <f t="shared" si="5"/>
        <v>#N/A</v>
      </c>
      <c r="V27" s="5" t="s">
        <v>490</v>
      </c>
      <c r="W27" s="13" t="s">
        <v>496</v>
      </c>
      <c r="X27" s="13">
        <v>9998</v>
      </c>
      <c r="Y27" s="13"/>
    </row>
    <row r="28" spans="1:25" s="77" customFormat="1" ht="16.5" customHeight="1" x14ac:dyDescent="0.3">
      <c r="A28" s="8" t="s">
        <v>9</v>
      </c>
      <c r="B28" s="8" t="s">
        <v>19</v>
      </c>
      <c r="C28" s="8">
        <v>2</v>
      </c>
      <c r="D28" s="8" t="s">
        <v>83</v>
      </c>
      <c r="E28" s="74" t="str">
        <f t="shared" si="8"/>
        <v>pitcwb02</v>
      </c>
      <c r="F28" s="32" t="s">
        <v>190</v>
      </c>
      <c r="G28" s="74" t="e">
        <f>VLOOKUP(IF(B28="itc",LEFT(F28,LEN(F28)-14),F28),'Domain별 코드 체계'!$B$5:$G$55,5,0)</f>
        <v>#N/A</v>
      </c>
      <c r="H28" s="8" t="s">
        <v>8</v>
      </c>
      <c r="I28" s="10" t="e">
        <f t="shared" si="0"/>
        <v>#N/A</v>
      </c>
      <c r="J28" s="62" t="s">
        <v>324</v>
      </c>
      <c r="K28" s="5">
        <v>1</v>
      </c>
      <c r="L28" s="5" t="e">
        <f t="shared" si="1"/>
        <v>#N/A</v>
      </c>
      <c r="M28" s="32" t="s">
        <v>190</v>
      </c>
      <c r="N28" s="10" t="e">
        <f>LEFT(VLOOKUP(F28,'WEB Domain'!D:H,6,0),3)&amp;IF(J28="S",9,K28)</f>
        <v>#N/A</v>
      </c>
      <c r="O28" s="56" t="s">
        <v>41</v>
      </c>
      <c r="P28" s="14" t="e">
        <f t="shared" si="2"/>
        <v>#N/A</v>
      </c>
      <c r="Q28" s="5" t="e">
        <f t="shared" si="3"/>
        <v>#N/A</v>
      </c>
      <c r="R28" s="5" t="e">
        <f t="shared" si="4"/>
        <v>#N/A</v>
      </c>
      <c r="S28" s="5" t="s">
        <v>157</v>
      </c>
      <c r="T28" s="13" t="e">
        <f t="shared" si="11"/>
        <v>#N/A</v>
      </c>
      <c r="U28" s="13" t="e">
        <f t="shared" si="5"/>
        <v>#N/A</v>
      </c>
      <c r="V28" s="5" t="s">
        <v>490</v>
      </c>
      <c r="W28" s="13" t="s">
        <v>496</v>
      </c>
      <c r="X28" s="13">
        <v>9998</v>
      </c>
      <c r="Y28" s="13"/>
    </row>
    <row r="29" spans="1:25" s="77" customFormat="1" ht="16.5" customHeight="1" x14ac:dyDescent="0.3">
      <c r="A29" s="8" t="s">
        <v>9</v>
      </c>
      <c r="B29" s="8" t="s">
        <v>19</v>
      </c>
      <c r="C29" s="8">
        <v>2</v>
      </c>
      <c r="D29" s="8" t="s">
        <v>83</v>
      </c>
      <c r="E29" s="74" t="str">
        <f t="shared" si="8"/>
        <v>pitcwb02</v>
      </c>
      <c r="F29" s="32" t="s">
        <v>180</v>
      </c>
      <c r="G29" s="74" t="e">
        <f>VLOOKUP(IF(B29="itc",LEFT(F29,LEN(F29)-14),F29),'Domain별 코드 체계'!$B$5:$G$55,5,0)</f>
        <v>#N/A</v>
      </c>
      <c r="H29" s="8" t="s">
        <v>8</v>
      </c>
      <c r="I29" s="10" t="e">
        <f t="shared" si="0"/>
        <v>#N/A</v>
      </c>
      <c r="J29" s="62" t="s">
        <v>324</v>
      </c>
      <c r="K29" s="5">
        <v>1</v>
      </c>
      <c r="L29" s="5" t="e">
        <f t="shared" si="1"/>
        <v>#N/A</v>
      </c>
      <c r="M29" s="32" t="s">
        <v>180</v>
      </c>
      <c r="N29" s="10" t="e">
        <f>LEFT(VLOOKUP(F29,'WEB Domain'!D:H,6,0),3)&amp;IF(J29="S",9,K29)</f>
        <v>#N/A</v>
      </c>
      <c r="O29" s="56" t="s">
        <v>41</v>
      </c>
      <c r="P29" s="14" t="e">
        <f t="shared" si="2"/>
        <v>#N/A</v>
      </c>
      <c r="Q29" s="5" t="e">
        <f t="shared" si="3"/>
        <v>#N/A</v>
      </c>
      <c r="R29" s="5" t="e">
        <f t="shared" si="4"/>
        <v>#N/A</v>
      </c>
      <c r="S29" s="5" t="s">
        <v>157</v>
      </c>
      <c r="T29" s="13" t="e">
        <f t="shared" si="11"/>
        <v>#N/A</v>
      </c>
      <c r="U29" s="13" t="e">
        <f t="shared" si="5"/>
        <v>#N/A</v>
      </c>
      <c r="V29" s="5" t="s">
        <v>490</v>
      </c>
      <c r="W29" s="13" t="s">
        <v>496</v>
      </c>
      <c r="X29" s="13">
        <v>9998</v>
      </c>
      <c r="Y29" s="13"/>
    </row>
    <row r="30" spans="1:25" s="77" customFormat="1" ht="16.5" customHeight="1" x14ac:dyDescent="0.3">
      <c r="A30" s="8" t="s">
        <v>9</v>
      </c>
      <c r="B30" s="8" t="s">
        <v>19</v>
      </c>
      <c r="C30" s="8">
        <v>2</v>
      </c>
      <c r="D30" s="8" t="s">
        <v>83</v>
      </c>
      <c r="E30" s="74" t="str">
        <f t="shared" ref="E30" si="12">A30&amp;B30&amp;"wb0"&amp;C30</f>
        <v>pitcwb02</v>
      </c>
      <c r="F30" s="32" t="s">
        <v>191</v>
      </c>
      <c r="G30" s="74" t="e">
        <f>VLOOKUP(IF(B30="itc",LEFT(F30,LEN(F30)-14),F30),'Domain별 코드 체계'!$B$5:$G$55,5,0)</f>
        <v>#N/A</v>
      </c>
      <c r="H30" s="8" t="s">
        <v>8</v>
      </c>
      <c r="I30" s="10" t="e">
        <f t="shared" si="0"/>
        <v>#N/A</v>
      </c>
      <c r="J30" s="62" t="s">
        <v>324</v>
      </c>
      <c r="K30" s="5">
        <v>1</v>
      </c>
      <c r="L30" s="5" t="e">
        <f t="shared" si="1"/>
        <v>#N/A</v>
      </c>
      <c r="M30" s="32" t="s">
        <v>191</v>
      </c>
      <c r="N30" s="10" t="e">
        <f>LEFT(VLOOKUP(F30,'WEB Domain'!D:H,6,0),3)&amp;IF(J30="S",9,K30)</f>
        <v>#N/A</v>
      </c>
      <c r="O30" s="56" t="s">
        <v>41</v>
      </c>
      <c r="P30" s="14" t="e">
        <f t="shared" si="2"/>
        <v>#N/A</v>
      </c>
      <c r="Q30" s="5" t="e">
        <f t="shared" si="3"/>
        <v>#N/A</v>
      </c>
      <c r="R30" s="5" t="e">
        <f t="shared" si="4"/>
        <v>#N/A</v>
      </c>
      <c r="S30" s="5" t="s">
        <v>157</v>
      </c>
      <c r="T30" s="13" t="e">
        <f t="shared" si="11"/>
        <v>#N/A</v>
      </c>
      <c r="U30" s="13" t="e">
        <f t="shared" si="5"/>
        <v>#N/A</v>
      </c>
      <c r="V30" s="5" t="s">
        <v>490</v>
      </c>
      <c r="W30" s="13" t="s">
        <v>496</v>
      </c>
      <c r="X30" s="13">
        <v>9998</v>
      </c>
      <c r="Y30" s="13"/>
    </row>
    <row r="31" spans="1:25" s="77" customFormat="1" ht="6" customHeight="1" x14ac:dyDescent="0.3">
      <c r="A31" s="34" t="s">
        <v>41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47"/>
      <c r="M31" s="35"/>
      <c r="N31" s="47"/>
      <c r="O31" s="47"/>
      <c r="P31" s="35"/>
      <c r="Q31" s="35"/>
      <c r="R31" s="35"/>
      <c r="S31" s="35"/>
      <c r="T31" s="35"/>
      <c r="U31" s="35"/>
      <c r="V31" s="35"/>
      <c r="W31" s="35"/>
      <c r="X31" s="35"/>
      <c r="Y31" s="68"/>
    </row>
    <row r="32" spans="1:25" s="77" customFormat="1" ht="16.5" customHeight="1" x14ac:dyDescent="0.3">
      <c r="A32" s="8" t="s">
        <v>9</v>
      </c>
      <c r="B32" s="8" t="s">
        <v>3</v>
      </c>
      <c r="C32" s="8">
        <v>1</v>
      </c>
      <c r="D32" s="8" t="s">
        <v>87</v>
      </c>
      <c r="E32" s="74" t="str">
        <f t="shared" ref="E32:E45" si="13">A32&amp;B32&amp;"wb0"&amp;C32</f>
        <v>phpgwb01</v>
      </c>
      <c r="F32" s="33" t="s">
        <v>17</v>
      </c>
      <c r="G32" s="74" t="e">
        <f>VLOOKUP(IF(B32="itc",LEFT(F32,LEN(F32)-14),F32),'Domain별 코드 체계'!$B$5:$G$55,5,0)</f>
        <v>#N/A</v>
      </c>
      <c r="H32" s="8" t="s">
        <v>8</v>
      </c>
      <c r="I32" s="10" t="e">
        <f t="shared" si="0"/>
        <v>#N/A</v>
      </c>
      <c r="J32" s="62" t="s">
        <v>33</v>
      </c>
      <c r="K32" s="5">
        <v>1</v>
      </c>
      <c r="L32" s="5" t="e">
        <f t="shared" ref="L32:L51" si="14">CONCATENATE(I32,"-",J32,C32,K32)</f>
        <v>#N/A</v>
      </c>
      <c r="M32" s="7" t="s">
        <v>85</v>
      </c>
      <c r="N32" s="10" t="e">
        <f>LEFT(VLOOKUP(F32,'WEB Domain'!D:H,6,0),3)&amp;IF(J32="S",9,K32)</f>
        <v>#N/A</v>
      </c>
      <c r="O32" s="10" t="e">
        <f>LEFT(VLOOKUP(F32,'WEB Domain'!D:H,6,0),3)&amp;IF(J32="S",9-1,K32-1)</f>
        <v>#N/A</v>
      </c>
      <c r="P32" s="14" t="e">
        <f t="shared" ref="P32:P51" si="15">IF(J32="F",IF(K32=1,N32-2000,""),"")</f>
        <v>#N/A</v>
      </c>
      <c r="Q32" s="5" t="e">
        <f t="shared" ref="Q32:Q51" si="16">IF(J32="F",IF(K32=1,N32-1999,N32-2000+K32),N32-2001)</f>
        <v>#N/A</v>
      </c>
      <c r="R32" s="5" t="e">
        <f t="shared" ref="R32" si="17">Q32+1</f>
        <v>#N/A</v>
      </c>
      <c r="S32" s="5" t="s">
        <v>157</v>
      </c>
      <c r="T32" s="13" t="e">
        <f>CONCATENATE("/",LOWER(B32),"/chn/",LOWER(LEFT(G32,3)),"/webApps")</f>
        <v>#N/A</v>
      </c>
      <c r="U32" s="13" t="e">
        <f t="shared" ref="U32:U51" si="18">CONCATENATE("/log/ohs12/",I32,"/",L32)</f>
        <v>#N/A</v>
      </c>
      <c r="V32" s="5" t="s">
        <v>497</v>
      </c>
      <c r="W32" s="13" t="s">
        <v>496</v>
      </c>
      <c r="X32" s="13">
        <v>9998</v>
      </c>
      <c r="Y32" s="13"/>
    </row>
    <row r="33" spans="1:25" s="77" customFormat="1" ht="16.5" customHeight="1" x14ac:dyDescent="0.3">
      <c r="A33" s="8" t="s">
        <v>9</v>
      </c>
      <c r="B33" s="8" t="s">
        <v>3</v>
      </c>
      <c r="C33" s="8">
        <v>1</v>
      </c>
      <c r="D33" s="8" t="s">
        <v>87</v>
      </c>
      <c r="E33" s="74" t="str">
        <f t="shared" ref="E33" si="19">A33&amp;B33&amp;"wb0"&amp;C33</f>
        <v>phpgwb01</v>
      </c>
      <c r="F33" s="33" t="s">
        <v>17</v>
      </c>
      <c r="G33" s="74" t="e">
        <f>VLOOKUP(IF(B33="itc",LEFT(F33,LEN(F33)-14),F33),'Domain별 코드 체계'!$B$5:$G$55,5,0)</f>
        <v>#N/A</v>
      </c>
      <c r="H33" s="8" t="s">
        <v>8</v>
      </c>
      <c r="I33" s="10" t="e">
        <f t="shared" si="0"/>
        <v>#N/A</v>
      </c>
      <c r="J33" s="62" t="s">
        <v>504</v>
      </c>
      <c r="K33" s="5">
        <v>1</v>
      </c>
      <c r="L33" s="5" t="e">
        <f t="shared" si="14"/>
        <v>#N/A</v>
      </c>
      <c r="M33" s="52" t="s">
        <v>199</v>
      </c>
      <c r="N33" s="10" t="e">
        <f>LEFT(VLOOKUP(F33,'WEB Domain'!D:H,6,0),3)&amp;IF(J33="S",9,K33)</f>
        <v>#N/A</v>
      </c>
      <c r="O33" s="10" t="e">
        <f>LEFT(VLOOKUP(F33,'WEB Domain'!D:H,6,0),3)&amp;IF(J33="S",9-1,K33-1)</f>
        <v>#N/A</v>
      </c>
      <c r="P33" s="14" t="str">
        <f t="shared" si="15"/>
        <v/>
      </c>
      <c r="Q33" s="5" t="e">
        <f t="shared" si="16"/>
        <v>#N/A</v>
      </c>
      <c r="R33" s="5" t="e">
        <f t="shared" ref="R33:R92" si="20">Q33+1</f>
        <v>#N/A</v>
      </c>
      <c r="S33" s="5" t="s">
        <v>157</v>
      </c>
      <c r="T33" s="13" t="e">
        <f>CONCATENATE("/",LOWER(B33),"/chn/",LOWER(LEFT(G33,3)),"/webApps")</f>
        <v>#N/A</v>
      </c>
      <c r="U33" s="13" t="e">
        <f t="shared" si="18"/>
        <v>#N/A</v>
      </c>
      <c r="V33" s="5" t="s">
        <v>490</v>
      </c>
      <c r="W33" s="13" t="s">
        <v>496</v>
      </c>
      <c r="X33" s="13">
        <v>9998</v>
      </c>
      <c r="Y33" s="13"/>
    </row>
    <row r="34" spans="1:25" s="77" customFormat="1" ht="16.5" customHeight="1" x14ac:dyDescent="0.3">
      <c r="A34" s="8" t="s">
        <v>9</v>
      </c>
      <c r="B34" s="8" t="s">
        <v>3</v>
      </c>
      <c r="C34" s="8">
        <v>1</v>
      </c>
      <c r="D34" s="8" t="s">
        <v>87</v>
      </c>
      <c r="E34" s="74" t="str">
        <f t="shared" si="13"/>
        <v>phpgwb01</v>
      </c>
      <c r="F34" s="33" t="s">
        <v>181</v>
      </c>
      <c r="G34" s="74" t="e">
        <f>VLOOKUP(IF(B34="itc",LEFT(F34,LEN(F34)-14),F34),'Domain별 코드 체계'!$B$5:$G$55,5,0)</f>
        <v>#N/A</v>
      </c>
      <c r="H34" s="8" t="s">
        <v>8</v>
      </c>
      <c r="I34" s="10" t="e">
        <f t="shared" si="0"/>
        <v>#N/A</v>
      </c>
      <c r="J34" s="62" t="s">
        <v>33</v>
      </c>
      <c r="K34" s="5">
        <v>1</v>
      </c>
      <c r="L34" s="5" t="e">
        <f t="shared" si="14"/>
        <v>#N/A</v>
      </c>
      <c r="M34" s="33" t="s">
        <v>198</v>
      </c>
      <c r="N34" s="10" t="e">
        <f>LEFT(VLOOKUP(F34,'WEB Domain'!D:H,6,0),3)&amp;IF(J34="S",9,K34)</f>
        <v>#N/A</v>
      </c>
      <c r="O34" s="10" t="e">
        <f>LEFT(VLOOKUP(F34,'WEB Domain'!D:H,6,0),3)&amp;IF(J34="S",9-1,K34-1)</f>
        <v>#N/A</v>
      </c>
      <c r="P34" s="14" t="e">
        <f t="shared" si="15"/>
        <v>#N/A</v>
      </c>
      <c r="Q34" s="5" t="e">
        <f t="shared" si="16"/>
        <v>#N/A</v>
      </c>
      <c r="R34" s="5" t="e">
        <f t="shared" si="20"/>
        <v>#N/A</v>
      </c>
      <c r="S34" s="5" t="s">
        <v>157</v>
      </c>
      <c r="T34" s="58" t="s">
        <v>510</v>
      </c>
      <c r="U34" s="13" t="e">
        <f t="shared" si="18"/>
        <v>#N/A</v>
      </c>
      <c r="V34" s="5" t="s">
        <v>490</v>
      </c>
      <c r="W34" s="13" t="s">
        <v>496</v>
      </c>
      <c r="X34" s="13">
        <v>9998</v>
      </c>
      <c r="Y34" s="13"/>
    </row>
    <row r="35" spans="1:25" s="77" customFormat="1" ht="16.5" customHeight="1" x14ac:dyDescent="0.3">
      <c r="A35" s="8" t="s">
        <v>9</v>
      </c>
      <c r="B35" s="8" t="s">
        <v>3</v>
      </c>
      <c r="C35" s="8">
        <v>1</v>
      </c>
      <c r="D35" s="8" t="s">
        <v>87</v>
      </c>
      <c r="E35" s="74" t="str">
        <f t="shared" si="13"/>
        <v>phpgwb01</v>
      </c>
      <c r="F35" s="33" t="s">
        <v>183</v>
      </c>
      <c r="G35" s="74" t="e">
        <f>VLOOKUP(IF(B35="itc",LEFT(F35,LEN(F35)-14),F35),'Domain별 코드 체계'!$B$5:$G$55,5,0)</f>
        <v>#N/A</v>
      </c>
      <c r="H35" s="8" t="s">
        <v>8</v>
      </c>
      <c r="I35" s="10" t="e">
        <f t="shared" si="0"/>
        <v>#N/A</v>
      </c>
      <c r="J35" s="62" t="s">
        <v>33</v>
      </c>
      <c r="K35" s="5">
        <v>1</v>
      </c>
      <c r="L35" s="5" t="e">
        <f t="shared" si="14"/>
        <v>#N/A</v>
      </c>
      <c r="M35" s="33" t="s">
        <v>200</v>
      </c>
      <c r="N35" s="10" t="e">
        <f>LEFT(VLOOKUP(F35,'WEB Domain'!D:H,6,0),3)&amp;IF(J35="S",9,K35)</f>
        <v>#N/A</v>
      </c>
      <c r="O35" s="10" t="e">
        <f>LEFT(VLOOKUP(F35,'WEB Domain'!D:H,6,0),3)&amp;IF(J35="S",9-1,K35-1)</f>
        <v>#N/A</v>
      </c>
      <c r="P35" s="14" t="e">
        <f t="shared" si="15"/>
        <v>#N/A</v>
      </c>
      <c r="Q35" s="5" t="e">
        <f t="shared" si="16"/>
        <v>#N/A</v>
      </c>
      <c r="R35" s="5" t="e">
        <f t="shared" si="20"/>
        <v>#N/A</v>
      </c>
      <c r="S35" s="5" t="s">
        <v>157</v>
      </c>
      <c r="T35" s="58" t="s">
        <v>511</v>
      </c>
      <c r="U35" s="13" t="e">
        <f t="shared" si="18"/>
        <v>#N/A</v>
      </c>
      <c r="V35" s="5" t="s">
        <v>498</v>
      </c>
      <c r="W35" s="13" t="s">
        <v>496</v>
      </c>
      <c r="X35" s="13">
        <v>9998</v>
      </c>
      <c r="Y35" s="13"/>
    </row>
    <row r="36" spans="1:25" s="77" customFormat="1" ht="16.5" customHeight="1" x14ac:dyDescent="0.3">
      <c r="A36" s="8" t="s">
        <v>9</v>
      </c>
      <c r="B36" s="8" t="s">
        <v>3</v>
      </c>
      <c r="C36" s="8">
        <v>1</v>
      </c>
      <c r="D36" s="8" t="s">
        <v>87</v>
      </c>
      <c r="E36" s="74" t="str">
        <f t="shared" ref="E36" si="21">A36&amp;B36&amp;"wb0"&amp;C36</f>
        <v>phpgwb01</v>
      </c>
      <c r="F36" s="33" t="s">
        <v>276</v>
      </c>
      <c r="G36" s="74" t="e">
        <f>VLOOKUP(IF(B36="itc",LEFT(F36,LEN(F36)-14),F36),'Domain별 코드 체계'!$B$5:$G$55,5,0)</f>
        <v>#N/A</v>
      </c>
      <c r="H36" s="8" t="s">
        <v>8</v>
      </c>
      <c r="I36" s="10" t="e">
        <f t="shared" si="0"/>
        <v>#N/A</v>
      </c>
      <c r="J36" s="62" t="s">
        <v>504</v>
      </c>
      <c r="K36" s="5">
        <v>1</v>
      </c>
      <c r="L36" s="5" t="e">
        <f t="shared" si="14"/>
        <v>#N/A</v>
      </c>
      <c r="M36" s="33" t="s">
        <v>206</v>
      </c>
      <c r="N36" s="10" t="e">
        <f>LEFT(VLOOKUP(F36,'WEB Domain'!D:H,6,0),3)&amp;IF(J36="S",9,K36)</f>
        <v>#N/A</v>
      </c>
      <c r="O36" s="10" t="e">
        <f>LEFT(VLOOKUP(F36,'WEB Domain'!D:H,6,0),3)&amp;IF(J36="S",9-1,K36-1)</f>
        <v>#N/A</v>
      </c>
      <c r="P36" s="14" t="str">
        <f t="shared" si="15"/>
        <v/>
      </c>
      <c r="Q36" s="5" t="e">
        <f t="shared" si="16"/>
        <v>#N/A</v>
      </c>
      <c r="R36" s="5" t="e">
        <f t="shared" si="20"/>
        <v>#N/A</v>
      </c>
      <c r="S36" s="5" t="s">
        <v>157</v>
      </c>
      <c r="T36" s="13" t="e">
        <f t="shared" ref="T36:T47" si="22">CONCATENATE("/",LOWER(B36),"/chn/",LOWER(LEFT(G36,3)),"/webApps")</f>
        <v>#N/A</v>
      </c>
      <c r="U36" s="13" t="e">
        <f t="shared" si="18"/>
        <v>#N/A</v>
      </c>
      <c r="V36" s="5" t="s">
        <v>490</v>
      </c>
      <c r="W36" s="13" t="s">
        <v>496</v>
      </c>
      <c r="X36" s="13">
        <v>9998</v>
      </c>
      <c r="Y36" s="13"/>
    </row>
    <row r="37" spans="1:25" s="77" customFormat="1" ht="16.5" customHeight="1" x14ac:dyDescent="0.3">
      <c r="A37" s="8" t="s">
        <v>9</v>
      </c>
      <c r="B37" s="8" t="s">
        <v>3</v>
      </c>
      <c r="C37" s="8">
        <v>1</v>
      </c>
      <c r="D37" s="8" t="s">
        <v>87</v>
      </c>
      <c r="E37" s="74" t="str">
        <f t="shared" si="13"/>
        <v>phpgwb01</v>
      </c>
      <c r="F37" s="33" t="s">
        <v>0</v>
      </c>
      <c r="G37" s="74" t="e">
        <f>VLOOKUP(IF(B37="itc",LEFT(F37,LEN(F37)-14),F37),'Domain별 코드 체계'!$B$5:$G$55,5,0)</f>
        <v>#N/A</v>
      </c>
      <c r="H37" s="8" t="s">
        <v>8</v>
      </c>
      <c r="I37" s="10" t="e">
        <f t="shared" si="0"/>
        <v>#N/A</v>
      </c>
      <c r="J37" s="62" t="s">
        <v>33</v>
      </c>
      <c r="K37" s="5">
        <v>1</v>
      </c>
      <c r="L37" s="5" t="e">
        <f t="shared" si="14"/>
        <v>#N/A</v>
      </c>
      <c r="M37" s="33" t="s">
        <v>201</v>
      </c>
      <c r="N37" s="10" t="e">
        <f>LEFT(VLOOKUP(F37,'WEB Domain'!D:H,6,0),3)&amp;IF(J37="S",9,K37)</f>
        <v>#N/A</v>
      </c>
      <c r="O37" s="10" t="e">
        <f>LEFT(VLOOKUP(F37,'WEB Domain'!D:H,6,0),3)&amp;IF(J37="S",9-1,K37-1)</f>
        <v>#N/A</v>
      </c>
      <c r="P37" s="14" t="e">
        <f t="shared" si="15"/>
        <v>#N/A</v>
      </c>
      <c r="Q37" s="5" t="e">
        <f t="shared" si="16"/>
        <v>#N/A</v>
      </c>
      <c r="R37" s="5" t="e">
        <f t="shared" si="20"/>
        <v>#N/A</v>
      </c>
      <c r="S37" s="5" t="s">
        <v>157</v>
      </c>
      <c r="T37" s="13" t="e">
        <f t="shared" si="22"/>
        <v>#N/A</v>
      </c>
      <c r="U37" s="13" t="e">
        <f t="shared" si="18"/>
        <v>#N/A</v>
      </c>
      <c r="V37" s="5" t="s">
        <v>495</v>
      </c>
      <c r="W37" s="13" t="s">
        <v>496</v>
      </c>
      <c r="X37" s="13">
        <v>9998</v>
      </c>
      <c r="Y37" s="13"/>
    </row>
    <row r="38" spans="1:25" s="77" customFormat="1" ht="16.5" customHeight="1" x14ac:dyDescent="0.3">
      <c r="A38" s="8" t="s">
        <v>9</v>
      </c>
      <c r="B38" s="8" t="s">
        <v>3</v>
      </c>
      <c r="C38" s="8">
        <v>1</v>
      </c>
      <c r="D38" s="8" t="s">
        <v>87</v>
      </c>
      <c r="E38" s="74" t="str">
        <f t="shared" si="13"/>
        <v>phpgwb01</v>
      </c>
      <c r="F38" s="33" t="s">
        <v>21</v>
      </c>
      <c r="G38" s="74" t="e">
        <f>VLOOKUP(IF(B38="itc",LEFT(F38,LEN(F38)-14),F38),'Domain별 코드 체계'!$B$5:$G$55,5,0)</f>
        <v>#N/A</v>
      </c>
      <c r="H38" s="8" t="s">
        <v>8</v>
      </c>
      <c r="I38" s="10" t="e">
        <f t="shared" si="0"/>
        <v>#N/A</v>
      </c>
      <c r="J38" s="62" t="s">
        <v>33</v>
      </c>
      <c r="K38" s="5">
        <v>1</v>
      </c>
      <c r="L38" s="5" t="e">
        <f t="shared" si="14"/>
        <v>#N/A</v>
      </c>
      <c r="M38" s="37" t="s">
        <v>202</v>
      </c>
      <c r="N38" s="10" t="e">
        <f>LEFT(VLOOKUP(F38,'WEB Domain'!D:H,6,0),3)&amp;IF(J38="S",9,K38)</f>
        <v>#N/A</v>
      </c>
      <c r="O38" s="10" t="e">
        <f>LEFT(VLOOKUP(F38,'WEB Domain'!D:H,6,0),3)&amp;IF(J38="S",9-1,K38-1)</f>
        <v>#N/A</v>
      </c>
      <c r="P38" s="14" t="e">
        <f t="shared" si="15"/>
        <v>#N/A</v>
      </c>
      <c r="Q38" s="5" t="e">
        <f t="shared" si="16"/>
        <v>#N/A</v>
      </c>
      <c r="R38" s="5" t="e">
        <f t="shared" si="20"/>
        <v>#N/A</v>
      </c>
      <c r="S38" s="5" t="s">
        <v>157</v>
      </c>
      <c r="T38" s="13" t="e">
        <f t="shared" si="22"/>
        <v>#N/A</v>
      </c>
      <c r="U38" s="13" t="e">
        <f t="shared" si="18"/>
        <v>#N/A</v>
      </c>
      <c r="V38" s="5" t="s">
        <v>495</v>
      </c>
      <c r="W38" s="13" t="s">
        <v>496</v>
      </c>
      <c r="X38" s="13">
        <v>9998</v>
      </c>
      <c r="Y38" s="13"/>
    </row>
    <row r="39" spans="1:25" s="77" customFormat="1" ht="16.5" customHeight="1" x14ac:dyDescent="0.3">
      <c r="A39" s="8" t="s">
        <v>9</v>
      </c>
      <c r="B39" s="8" t="s">
        <v>3</v>
      </c>
      <c r="C39" s="8">
        <v>1</v>
      </c>
      <c r="D39" s="8" t="s">
        <v>87</v>
      </c>
      <c r="E39" s="74" t="str">
        <f t="shared" si="13"/>
        <v>phpgwb01</v>
      </c>
      <c r="F39" s="33" t="s">
        <v>35</v>
      </c>
      <c r="G39" s="74" t="e">
        <f>VLOOKUP(IF(B39="itc",LEFT(F39,LEN(F39)-14),F39),'Domain별 코드 체계'!$B$5:$G$55,5,0)</f>
        <v>#N/A</v>
      </c>
      <c r="H39" s="8" t="s">
        <v>8</v>
      </c>
      <c r="I39" s="10" t="e">
        <f t="shared" si="0"/>
        <v>#N/A</v>
      </c>
      <c r="J39" s="62" t="s">
        <v>33</v>
      </c>
      <c r="K39" s="5">
        <v>1</v>
      </c>
      <c r="L39" s="5" t="e">
        <f t="shared" si="14"/>
        <v>#N/A</v>
      </c>
      <c r="M39" s="37" t="s">
        <v>203</v>
      </c>
      <c r="N39" s="10" t="e">
        <f>LEFT(VLOOKUP(F39,'WEB Domain'!D:H,6,0),3)&amp;IF(J39="S",9,K39)</f>
        <v>#N/A</v>
      </c>
      <c r="O39" s="10" t="e">
        <f>LEFT(VLOOKUP(F39,'WEB Domain'!D:H,6,0),3)&amp;IF(J39="S",9-1,K39-1)</f>
        <v>#N/A</v>
      </c>
      <c r="P39" s="14" t="e">
        <f t="shared" si="15"/>
        <v>#N/A</v>
      </c>
      <c r="Q39" s="5" t="e">
        <f t="shared" si="16"/>
        <v>#N/A</v>
      </c>
      <c r="R39" s="5" t="e">
        <f t="shared" si="20"/>
        <v>#N/A</v>
      </c>
      <c r="S39" s="5" t="s">
        <v>157</v>
      </c>
      <c r="T39" s="13" t="e">
        <f t="shared" si="22"/>
        <v>#N/A</v>
      </c>
      <c r="U39" s="13" t="e">
        <f t="shared" si="18"/>
        <v>#N/A</v>
      </c>
      <c r="V39" s="5" t="s">
        <v>495</v>
      </c>
      <c r="W39" s="13" t="s">
        <v>496</v>
      </c>
      <c r="X39" s="13">
        <v>9998</v>
      </c>
      <c r="Y39" s="13"/>
    </row>
    <row r="40" spans="1:25" s="77" customFormat="1" ht="16.5" customHeight="1" x14ac:dyDescent="0.3">
      <c r="A40" s="8" t="s">
        <v>9</v>
      </c>
      <c r="B40" s="8" t="s">
        <v>3</v>
      </c>
      <c r="C40" s="8">
        <v>1</v>
      </c>
      <c r="D40" s="8" t="s">
        <v>87</v>
      </c>
      <c r="E40" s="74" t="str">
        <f t="shared" ref="E40:E42" si="23">A40&amp;B40&amp;"wb0"&amp;C40</f>
        <v>phpgwb01</v>
      </c>
      <c r="F40" s="33" t="s">
        <v>350</v>
      </c>
      <c r="G40" s="74" t="e">
        <f>VLOOKUP(IF(B40="itc",LEFT(F40,LEN(F40)-14),F40),'Domain별 코드 체계'!$B$5:$G$55,5,0)</f>
        <v>#N/A</v>
      </c>
      <c r="H40" s="8" t="s">
        <v>8</v>
      </c>
      <c r="I40" s="10" t="e">
        <f t="shared" ref="I40:I42" si="24">CONCATENATE(UPPER(IF(A40="d","P",A40)),"-",G40,"-",H40)</f>
        <v>#N/A</v>
      </c>
      <c r="J40" s="62" t="s">
        <v>33</v>
      </c>
      <c r="K40" s="5">
        <v>1</v>
      </c>
      <c r="L40" s="5" t="e">
        <f t="shared" si="14"/>
        <v>#N/A</v>
      </c>
      <c r="M40" s="37" t="s">
        <v>353</v>
      </c>
      <c r="N40" s="10" t="e">
        <f>LEFT(VLOOKUP(F40,'WEB Domain'!D:H,6,0),3)&amp;IF(J40="S",9,K40)</f>
        <v>#N/A</v>
      </c>
      <c r="O40" s="10" t="e">
        <f>LEFT(VLOOKUP(F40,'WEB Domain'!D:H,6,0),3)&amp;IF(J40="S",9-1,K40-1)</f>
        <v>#N/A</v>
      </c>
      <c r="P40" s="14" t="e">
        <f t="shared" si="15"/>
        <v>#N/A</v>
      </c>
      <c r="Q40" s="5" t="e">
        <f t="shared" si="16"/>
        <v>#N/A</v>
      </c>
      <c r="R40" s="5" t="e">
        <f t="shared" ref="R40:R42" si="25">Q40+1</f>
        <v>#N/A</v>
      </c>
      <c r="S40" s="5" t="s">
        <v>157</v>
      </c>
      <c r="T40" s="13" t="e">
        <f t="shared" si="22"/>
        <v>#N/A</v>
      </c>
      <c r="U40" s="13" t="e">
        <f t="shared" si="18"/>
        <v>#N/A</v>
      </c>
      <c r="V40" s="5" t="s">
        <v>495</v>
      </c>
      <c r="W40" s="13" t="s">
        <v>496</v>
      </c>
      <c r="X40" s="13">
        <v>9998</v>
      </c>
      <c r="Y40" s="13"/>
    </row>
    <row r="41" spans="1:25" s="77" customFormat="1" ht="16.5" customHeight="1" x14ac:dyDescent="0.3">
      <c r="A41" s="8" t="s">
        <v>9</v>
      </c>
      <c r="B41" s="8" t="s">
        <v>3</v>
      </c>
      <c r="C41" s="8">
        <v>1</v>
      </c>
      <c r="D41" s="8" t="s">
        <v>87</v>
      </c>
      <c r="E41" s="74" t="str">
        <f t="shared" si="23"/>
        <v>phpgwb01</v>
      </c>
      <c r="F41" s="33" t="s">
        <v>351</v>
      </c>
      <c r="G41" s="74" t="e">
        <f>VLOOKUP(IF(B41="itc",LEFT(F41,LEN(F41)-14),F41),'Domain별 코드 체계'!$B$5:$G$55,5,0)</f>
        <v>#N/A</v>
      </c>
      <c r="H41" s="8" t="s">
        <v>8</v>
      </c>
      <c r="I41" s="10" t="e">
        <f t="shared" si="24"/>
        <v>#N/A</v>
      </c>
      <c r="J41" s="62" t="s">
        <v>33</v>
      </c>
      <c r="K41" s="5">
        <v>1</v>
      </c>
      <c r="L41" s="5" t="e">
        <f t="shared" si="14"/>
        <v>#N/A</v>
      </c>
      <c r="M41" s="37" t="s">
        <v>354</v>
      </c>
      <c r="N41" s="10" t="e">
        <f>LEFT(VLOOKUP(F41,'WEB Domain'!D:H,6,0),3)&amp;IF(J41="S",9,K41)</f>
        <v>#N/A</v>
      </c>
      <c r="O41" s="10" t="e">
        <f>LEFT(VLOOKUP(F41,'WEB Domain'!D:H,6,0),3)&amp;IF(J41="S",9-1,K41-1)</f>
        <v>#N/A</v>
      </c>
      <c r="P41" s="14" t="e">
        <f t="shared" si="15"/>
        <v>#N/A</v>
      </c>
      <c r="Q41" s="5" t="e">
        <f t="shared" si="16"/>
        <v>#N/A</v>
      </c>
      <c r="R41" s="5" t="e">
        <f t="shared" si="25"/>
        <v>#N/A</v>
      </c>
      <c r="S41" s="5" t="s">
        <v>157</v>
      </c>
      <c r="T41" s="13" t="e">
        <f t="shared" si="22"/>
        <v>#N/A</v>
      </c>
      <c r="U41" s="13" t="e">
        <f t="shared" si="18"/>
        <v>#N/A</v>
      </c>
      <c r="V41" s="5" t="s">
        <v>495</v>
      </c>
      <c r="W41" s="13" t="s">
        <v>496</v>
      </c>
      <c r="X41" s="13">
        <v>9998</v>
      </c>
      <c r="Y41" s="13"/>
    </row>
    <row r="42" spans="1:25" s="77" customFormat="1" ht="16.5" customHeight="1" x14ac:dyDescent="0.3">
      <c r="A42" s="8" t="s">
        <v>9</v>
      </c>
      <c r="B42" s="8" t="s">
        <v>3</v>
      </c>
      <c r="C42" s="8">
        <v>1</v>
      </c>
      <c r="D42" s="8" t="s">
        <v>87</v>
      </c>
      <c r="E42" s="74" t="str">
        <f t="shared" si="23"/>
        <v>phpgwb01</v>
      </c>
      <c r="F42" s="33" t="s">
        <v>352</v>
      </c>
      <c r="G42" s="74" t="e">
        <f>VLOOKUP(IF(B42="itc",LEFT(F42,LEN(F42)-14),F42),'Domain별 코드 체계'!$B$5:$G$55,5,0)</f>
        <v>#N/A</v>
      </c>
      <c r="H42" s="8" t="s">
        <v>8</v>
      </c>
      <c r="I42" s="10" t="e">
        <f t="shared" si="24"/>
        <v>#N/A</v>
      </c>
      <c r="J42" s="62" t="s">
        <v>33</v>
      </c>
      <c r="K42" s="5">
        <v>1</v>
      </c>
      <c r="L42" s="5" t="e">
        <f t="shared" si="14"/>
        <v>#N/A</v>
      </c>
      <c r="M42" s="37" t="s">
        <v>355</v>
      </c>
      <c r="N42" s="10" t="e">
        <f>LEFT(VLOOKUP(F42,'WEB Domain'!D:H,6,0),3)&amp;IF(J42="S",9,K42)</f>
        <v>#N/A</v>
      </c>
      <c r="O42" s="10" t="e">
        <f>LEFT(VLOOKUP(F42,'WEB Domain'!D:H,6,0),3)&amp;IF(J42="S",9-1,K42-1)</f>
        <v>#N/A</v>
      </c>
      <c r="P42" s="14" t="e">
        <f t="shared" si="15"/>
        <v>#N/A</v>
      </c>
      <c r="Q42" s="5" t="e">
        <f t="shared" si="16"/>
        <v>#N/A</v>
      </c>
      <c r="R42" s="5" t="e">
        <f t="shared" si="25"/>
        <v>#N/A</v>
      </c>
      <c r="S42" s="5" t="s">
        <v>157</v>
      </c>
      <c r="T42" s="13" t="e">
        <f t="shared" si="22"/>
        <v>#N/A</v>
      </c>
      <c r="U42" s="13" t="e">
        <f t="shared" si="18"/>
        <v>#N/A</v>
      </c>
      <c r="V42" s="5" t="s">
        <v>495</v>
      </c>
      <c r="W42" s="13" t="s">
        <v>496</v>
      </c>
      <c r="X42" s="13">
        <v>9998</v>
      </c>
      <c r="Y42" s="13"/>
    </row>
    <row r="43" spans="1:25" s="77" customFormat="1" ht="16.5" customHeight="1" x14ac:dyDescent="0.3">
      <c r="A43" s="8" t="s">
        <v>447</v>
      </c>
      <c r="B43" s="8" t="s">
        <v>448</v>
      </c>
      <c r="C43" s="8">
        <v>1</v>
      </c>
      <c r="D43" s="8" t="s">
        <v>87</v>
      </c>
      <c r="E43" s="74" t="str">
        <f t="shared" ref="E43" si="26">A43&amp;B43&amp;"wb0"&amp;C43</f>
        <v>phpgwb01</v>
      </c>
      <c r="F43" s="33" t="s">
        <v>449</v>
      </c>
      <c r="G43" s="74" t="e">
        <f>VLOOKUP(IF(B43="itc",LEFT(F43,LEN(F43)-14),F43),'Domain별 코드 체계'!$B$5:$G$55,5,0)</f>
        <v>#N/A</v>
      </c>
      <c r="H43" s="8" t="s">
        <v>8</v>
      </c>
      <c r="I43" s="10" t="e">
        <f t="shared" ref="I43" si="27">CONCATENATE(UPPER(IF(A43="d","P",A43)),"-",G43,"-",H43)</f>
        <v>#N/A</v>
      </c>
      <c r="J43" s="62" t="s">
        <v>33</v>
      </c>
      <c r="K43" s="5">
        <v>1</v>
      </c>
      <c r="L43" s="5" t="e">
        <f t="shared" si="14"/>
        <v>#N/A</v>
      </c>
      <c r="M43" s="37" t="s">
        <v>437</v>
      </c>
      <c r="N43" s="10" t="e">
        <f>LEFT(VLOOKUP(F43,'WEB Domain'!D:H,6,0),3)&amp;IF(J43="S",9,K43)</f>
        <v>#N/A</v>
      </c>
      <c r="O43" s="10" t="e">
        <f>LEFT(VLOOKUP(F43,'WEB Domain'!D:H,6,0),3)&amp;IF(J43="S",9-1,K43-1)</f>
        <v>#N/A</v>
      </c>
      <c r="P43" s="14" t="e">
        <f t="shared" si="15"/>
        <v>#N/A</v>
      </c>
      <c r="Q43" s="5" t="e">
        <f t="shared" si="16"/>
        <v>#N/A</v>
      </c>
      <c r="R43" s="5" t="e">
        <f t="shared" ref="R43" si="28">Q43+1</f>
        <v>#N/A</v>
      </c>
      <c r="S43" s="5" t="s">
        <v>157</v>
      </c>
      <c r="T43" s="13" t="e">
        <f t="shared" si="22"/>
        <v>#N/A</v>
      </c>
      <c r="U43" s="13" t="e">
        <f t="shared" si="18"/>
        <v>#N/A</v>
      </c>
      <c r="V43" s="5" t="s">
        <v>495</v>
      </c>
      <c r="W43" s="13" t="s">
        <v>496</v>
      </c>
      <c r="X43" s="13">
        <v>9998</v>
      </c>
      <c r="Y43" s="13"/>
    </row>
    <row r="44" spans="1:25" s="77" customFormat="1" ht="16.5" customHeight="1" x14ac:dyDescent="0.3">
      <c r="A44" s="8" t="s">
        <v>9</v>
      </c>
      <c r="B44" s="8" t="s">
        <v>3</v>
      </c>
      <c r="C44" s="8">
        <v>1</v>
      </c>
      <c r="D44" s="8" t="s">
        <v>87</v>
      </c>
      <c r="E44" s="74" t="str">
        <f t="shared" si="13"/>
        <v>phpgwb01</v>
      </c>
      <c r="F44" s="33" t="s">
        <v>189</v>
      </c>
      <c r="G44" s="74" t="e">
        <f>VLOOKUP(IF(B44="itc",LEFT(F44,LEN(F44)-14),F44),'Domain별 코드 체계'!$B$5:$G$55,5,0)</f>
        <v>#N/A</v>
      </c>
      <c r="H44" s="8" t="s">
        <v>8</v>
      </c>
      <c r="I44" s="10" t="e">
        <f t="shared" si="0"/>
        <v>#N/A</v>
      </c>
      <c r="J44" s="62" t="s">
        <v>33</v>
      </c>
      <c r="K44" s="5">
        <v>1</v>
      </c>
      <c r="L44" s="5" t="e">
        <f t="shared" si="14"/>
        <v>#N/A</v>
      </c>
      <c r="M44" s="33" t="s">
        <v>204</v>
      </c>
      <c r="N44" s="10" t="e">
        <f>LEFT(VLOOKUP(F44,'WEB Domain'!D:H,6,0),3)&amp;IF(J44="S",9,K44)</f>
        <v>#N/A</v>
      </c>
      <c r="O44" s="10" t="e">
        <f>LEFT(VLOOKUP(F44,'WEB Domain'!D:H,6,0),3)&amp;IF(J44="S",9-1,K44-1)</f>
        <v>#N/A</v>
      </c>
      <c r="P44" s="14" t="e">
        <f t="shared" si="15"/>
        <v>#N/A</v>
      </c>
      <c r="Q44" s="5" t="e">
        <f t="shared" si="16"/>
        <v>#N/A</v>
      </c>
      <c r="R44" s="5" t="e">
        <f t="shared" si="20"/>
        <v>#N/A</v>
      </c>
      <c r="S44" s="5" t="s">
        <v>157</v>
      </c>
      <c r="T44" s="13" t="e">
        <f t="shared" si="22"/>
        <v>#N/A</v>
      </c>
      <c r="U44" s="13" t="e">
        <f t="shared" si="18"/>
        <v>#N/A</v>
      </c>
      <c r="V44" s="5" t="s">
        <v>495</v>
      </c>
      <c r="W44" s="13" t="s">
        <v>496</v>
      </c>
      <c r="X44" s="13">
        <v>9998</v>
      </c>
      <c r="Y44" s="13"/>
    </row>
    <row r="45" spans="1:25" s="77" customFormat="1" ht="16.5" customHeight="1" x14ac:dyDescent="0.3">
      <c r="A45" s="8" t="s">
        <v>9</v>
      </c>
      <c r="B45" s="8" t="s">
        <v>3</v>
      </c>
      <c r="C45" s="8">
        <v>1</v>
      </c>
      <c r="D45" s="8" t="s">
        <v>87</v>
      </c>
      <c r="E45" s="74" t="str">
        <f t="shared" si="13"/>
        <v>phpgwb01</v>
      </c>
      <c r="F45" s="33" t="s">
        <v>36</v>
      </c>
      <c r="G45" s="74" t="e">
        <f>VLOOKUP(IF(B45="itc",LEFT(F45,LEN(F45)-14),F45),'Domain별 코드 체계'!$B$5:$G$55,5,0)</f>
        <v>#N/A</v>
      </c>
      <c r="H45" s="8" t="s">
        <v>8</v>
      </c>
      <c r="I45" s="10" t="e">
        <f t="shared" si="0"/>
        <v>#N/A</v>
      </c>
      <c r="J45" s="62" t="s">
        <v>33</v>
      </c>
      <c r="K45" s="5">
        <v>1</v>
      </c>
      <c r="L45" s="5" t="e">
        <f t="shared" si="14"/>
        <v>#N/A</v>
      </c>
      <c r="M45" s="33" t="s">
        <v>205</v>
      </c>
      <c r="N45" s="10" t="e">
        <f>LEFT(VLOOKUP(F45,'WEB Domain'!D:H,6,0),3)&amp;IF(J45="S",9,K45)</f>
        <v>#N/A</v>
      </c>
      <c r="O45" s="10" t="e">
        <f>LEFT(VLOOKUP(F45,'WEB Domain'!D:H,6,0),3)&amp;IF(J45="S",9-1,K45-1)</f>
        <v>#N/A</v>
      </c>
      <c r="P45" s="14" t="e">
        <f t="shared" si="15"/>
        <v>#N/A</v>
      </c>
      <c r="Q45" s="5" t="e">
        <f t="shared" si="16"/>
        <v>#N/A</v>
      </c>
      <c r="R45" s="5" t="e">
        <f t="shared" si="20"/>
        <v>#N/A</v>
      </c>
      <c r="S45" s="5" t="s">
        <v>157</v>
      </c>
      <c r="T45" s="13" t="e">
        <f t="shared" si="22"/>
        <v>#N/A</v>
      </c>
      <c r="U45" s="13" t="e">
        <f t="shared" si="18"/>
        <v>#N/A</v>
      </c>
      <c r="V45" s="5" t="s">
        <v>495</v>
      </c>
      <c r="W45" s="13" t="s">
        <v>496</v>
      </c>
      <c r="X45" s="13">
        <v>9998</v>
      </c>
      <c r="Y45" s="13"/>
    </row>
    <row r="46" spans="1:25" s="77" customFormat="1" ht="16.5" customHeight="1" x14ac:dyDescent="0.3">
      <c r="A46" s="8" t="s">
        <v>9</v>
      </c>
      <c r="B46" s="8" t="s">
        <v>3</v>
      </c>
      <c r="C46" s="8">
        <v>1</v>
      </c>
      <c r="D46" s="8" t="s">
        <v>87</v>
      </c>
      <c r="E46" s="74" t="str">
        <f t="shared" ref="E46" si="29">A46&amp;B46&amp;"wb0"&amp;C46</f>
        <v>phpgwb01</v>
      </c>
      <c r="F46" s="33" t="s">
        <v>349</v>
      </c>
      <c r="G46" s="74" t="e">
        <f>VLOOKUP(IF(B46="itc",LEFT(F46,LEN(F46)-14),F46),'Domain별 코드 체계'!$B$5:$G$55,5,0)</f>
        <v>#N/A</v>
      </c>
      <c r="H46" s="8" t="s">
        <v>8</v>
      </c>
      <c r="I46" s="10" t="e">
        <f t="shared" ref="I46" si="30">CONCATENATE(UPPER(IF(A46="d","P",A46)),"-",G46,"-",H46)</f>
        <v>#N/A</v>
      </c>
      <c r="J46" s="62" t="s">
        <v>33</v>
      </c>
      <c r="K46" s="5">
        <v>1</v>
      </c>
      <c r="L46" s="5" t="e">
        <f t="shared" si="14"/>
        <v>#N/A</v>
      </c>
      <c r="M46" s="33" t="s">
        <v>300</v>
      </c>
      <c r="N46" s="10" t="e">
        <f>LEFT(VLOOKUP(F46,'WEB Domain'!D:H,6,0),3)&amp;IF(J46="S",9,K46)</f>
        <v>#N/A</v>
      </c>
      <c r="O46" s="10" t="e">
        <f>LEFT(VLOOKUP(F46,'WEB Domain'!D:H,6,0),3)&amp;IF(J46="S",9-1,K46-1)</f>
        <v>#N/A</v>
      </c>
      <c r="P46" s="14" t="e">
        <f t="shared" si="15"/>
        <v>#N/A</v>
      </c>
      <c r="Q46" s="5" t="e">
        <f t="shared" si="16"/>
        <v>#N/A</v>
      </c>
      <c r="R46" s="5" t="e">
        <f t="shared" ref="R46" si="31">Q46+1</f>
        <v>#N/A</v>
      </c>
      <c r="S46" s="5" t="s">
        <v>157</v>
      </c>
      <c r="T46" s="13" t="e">
        <f t="shared" si="22"/>
        <v>#N/A</v>
      </c>
      <c r="U46" s="13" t="e">
        <f t="shared" si="18"/>
        <v>#N/A</v>
      </c>
      <c r="V46" s="5" t="s">
        <v>495</v>
      </c>
      <c r="W46" s="13" t="s">
        <v>496</v>
      </c>
      <c r="X46" s="13">
        <v>9998</v>
      </c>
      <c r="Y46" s="13"/>
    </row>
    <row r="47" spans="1:25" s="77" customFormat="1" ht="16.5" customHeight="1" x14ac:dyDescent="0.3">
      <c r="A47" s="8" t="s">
        <v>542</v>
      </c>
      <c r="B47" s="8" t="s">
        <v>3</v>
      </c>
      <c r="C47" s="8">
        <v>1</v>
      </c>
      <c r="D47" s="8" t="s">
        <v>87</v>
      </c>
      <c r="E47" s="74" t="str">
        <f t="shared" ref="E47" si="32">A47&amp;B47&amp;"wb0"&amp;C47</f>
        <v>phpgwb01</v>
      </c>
      <c r="F47" s="33" t="s">
        <v>435</v>
      </c>
      <c r="G47" s="74" t="e">
        <f>VLOOKUP(IF(B47="itc",LEFT(F47,LEN(F47)-14),F47),'Domain별 코드 체계'!$B$5:$G$55,5,0)</f>
        <v>#N/A</v>
      </c>
      <c r="H47" s="8" t="s">
        <v>8</v>
      </c>
      <c r="I47" s="10" t="e">
        <f t="shared" ref="I47" si="33">CONCATENATE(UPPER(IF(A47="d","P",A47)),"-",G47,"-",H47)</f>
        <v>#N/A</v>
      </c>
      <c r="J47" s="62" t="s">
        <v>33</v>
      </c>
      <c r="K47" s="5">
        <v>1</v>
      </c>
      <c r="L47" s="5" t="e">
        <f t="shared" si="14"/>
        <v>#N/A</v>
      </c>
      <c r="M47" s="33" t="s">
        <v>366</v>
      </c>
      <c r="N47" s="10" t="e">
        <f>LEFT(VLOOKUP(F47,'WEB Domain'!D:H,6,0),3)&amp;IF(J47="S",9,K47)</f>
        <v>#N/A</v>
      </c>
      <c r="O47" s="10" t="e">
        <f>LEFT(VLOOKUP(F47,'WEB Domain'!D:H,6,0),3)&amp;IF(J47="S",9-1,K47-1)</f>
        <v>#N/A</v>
      </c>
      <c r="P47" s="14" t="e">
        <f t="shared" si="15"/>
        <v>#N/A</v>
      </c>
      <c r="Q47" s="5" t="e">
        <f t="shared" si="16"/>
        <v>#N/A</v>
      </c>
      <c r="R47" s="5" t="e">
        <f t="shared" ref="R47" si="34">Q47+1</f>
        <v>#N/A</v>
      </c>
      <c r="S47" s="5" t="s">
        <v>157</v>
      </c>
      <c r="T47" s="13" t="e">
        <f t="shared" si="22"/>
        <v>#N/A</v>
      </c>
      <c r="U47" s="13" t="e">
        <f t="shared" si="18"/>
        <v>#N/A</v>
      </c>
      <c r="V47" s="5" t="s">
        <v>495</v>
      </c>
      <c r="W47" s="13" t="s">
        <v>496</v>
      </c>
      <c r="X47" s="13">
        <v>9998</v>
      </c>
      <c r="Y47" s="13"/>
    </row>
    <row r="48" spans="1:25" s="77" customFormat="1" ht="16.5" customHeight="1" x14ac:dyDescent="0.3">
      <c r="A48" s="8" t="s">
        <v>9</v>
      </c>
      <c r="B48" s="8" t="s">
        <v>3</v>
      </c>
      <c r="C48" s="8">
        <v>2</v>
      </c>
      <c r="D48" s="8" t="s">
        <v>86</v>
      </c>
      <c r="E48" s="74" t="str">
        <f t="shared" ref="E48:E61" si="35">A48&amp;B48&amp;"wb0"&amp;C48</f>
        <v>phpgwb02</v>
      </c>
      <c r="F48" s="33" t="s">
        <v>543</v>
      </c>
      <c r="G48" s="74" t="e">
        <f>VLOOKUP(IF(B48="itc",LEFT(F48,LEN(F48)-14),F48),'Domain별 코드 체계'!$B$5:$G$55,5,0)</f>
        <v>#N/A</v>
      </c>
      <c r="H48" s="8" t="s">
        <v>8</v>
      </c>
      <c r="I48" s="10" t="e">
        <f t="shared" si="0"/>
        <v>#N/A</v>
      </c>
      <c r="J48" s="62" t="s">
        <v>33</v>
      </c>
      <c r="K48" s="5">
        <v>1</v>
      </c>
      <c r="L48" s="5" t="e">
        <f t="shared" si="14"/>
        <v>#N/A</v>
      </c>
      <c r="M48" s="7" t="s">
        <v>207</v>
      </c>
      <c r="N48" s="10" t="e">
        <f>LEFT(VLOOKUP(F48,'WEB Domain'!D:H,6,0),3)&amp;IF(J48="S",9,K48)</f>
        <v>#N/A</v>
      </c>
      <c r="O48" s="10" t="e">
        <f>LEFT(VLOOKUP(F48,'WEB Domain'!D:H,6,0),3)&amp;IF(J48="S",9-1,K48-1)</f>
        <v>#N/A</v>
      </c>
      <c r="P48" s="14" t="e">
        <f t="shared" si="15"/>
        <v>#N/A</v>
      </c>
      <c r="Q48" s="5" t="e">
        <f t="shared" si="16"/>
        <v>#N/A</v>
      </c>
      <c r="R48" s="5" t="e">
        <f t="shared" si="20"/>
        <v>#N/A</v>
      </c>
      <c r="S48" s="5" t="s">
        <v>157</v>
      </c>
      <c r="T48" s="13" t="e">
        <f>CONCATENATE("/",LOWER(B48),"/chn/",LOWER(LEFT(G48,3)),"/webApps")</f>
        <v>#N/A</v>
      </c>
      <c r="U48" s="13" t="e">
        <f t="shared" si="18"/>
        <v>#N/A</v>
      </c>
      <c r="V48" s="5" t="s">
        <v>495</v>
      </c>
      <c r="W48" s="13" t="s">
        <v>496</v>
      </c>
      <c r="X48" s="13">
        <v>9998</v>
      </c>
      <c r="Y48" s="13"/>
    </row>
    <row r="49" spans="1:25" s="77" customFormat="1" ht="16.5" customHeight="1" x14ac:dyDescent="0.3">
      <c r="A49" s="8" t="s">
        <v>544</v>
      </c>
      <c r="B49" s="8" t="s">
        <v>545</v>
      </c>
      <c r="C49" s="8">
        <v>2</v>
      </c>
      <c r="D49" s="8" t="s">
        <v>86</v>
      </c>
      <c r="E49" s="74" t="str">
        <f t="shared" si="35"/>
        <v>phpgwb02</v>
      </c>
      <c r="F49" s="33" t="s">
        <v>546</v>
      </c>
      <c r="G49" s="74" t="e">
        <f>VLOOKUP(IF(B49="itc",LEFT(F49,LEN(F49)-14),F49),'Domain별 코드 체계'!$B$5:$G$55,5,0)</f>
        <v>#N/A</v>
      </c>
      <c r="H49" s="8" t="s">
        <v>8</v>
      </c>
      <c r="I49" s="10" t="e">
        <f t="shared" si="0"/>
        <v>#N/A</v>
      </c>
      <c r="J49" s="62" t="s">
        <v>504</v>
      </c>
      <c r="K49" s="5">
        <v>1</v>
      </c>
      <c r="L49" s="5" t="e">
        <f t="shared" si="14"/>
        <v>#N/A</v>
      </c>
      <c r="M49" s="52" t="s">
        <v>208</v>
      </c>
      <c r="N49" s="10" t="e">
        <f>LEFT(VLOOKUP(F49,'WEB Domain'!D:H,6,0),3)&amp;IF(J49="S",9,K49)</f>
        <v>#N/A</v>
      </c>
      <c r="O49" s="10" t="e">
        <f>LEFT(VLOOKUP(F49,'WEB Domain'!D:H,6,0),3)&amp;IF(J49="S",9-1,K49-1)</f>
        <v>#N/A</v>
      </c>
      <c r="P49" s="14" t="str">
        <f t="shared" si="15"/>
        <v/>
      </c>
      <c r="Q49" s="5" t="e">
        <f t="shared" si="16"/>
        <v>#N/A</v>
      </c>
      <c r="R49" s="5" t="e">
        <f t="shared" si="20"/>
        <v>#N/A</v>
      </c>
      <c r="S49" s="5" t="s">
        <v>157</v>
      </c>
      <c r="T49" s="13" t="e">
        <f>CONCATENATE("/",LOWER(B49),"/chn/",LOWER(LEFT(G49,3)),"/webApps")</f>
        <v>#N/A</v>
      </c>
      <c r="U49" s="13" t="e">
        <f t="shared" si="18"/>
        <v>#N/A</v>
      </c>
      <c r="V49" s="5" t="s">
        <v>490</v>
      </c>
      <c r="W49" s="13" t="s">
        <v>496</v>
      </c>
      <c r="X49" s="13">
        <v>9998</v>
      </c>
      <c r="Y49" s="13"/>
    </row>
    <row r="50" spans="1:25" s="77" customFormat="1" ht="16.5" customHeight="1" x14ac:dyDescent="0.3">
      <c r="A50" s="8" t="s">
        <v>547</v>
      </c>
      <c r="B50" s="8" t="s">
        <v>548</v>
      </c>
      <c r="C50" s="8">
        <v>2</v>
      </c>
      <c r="D50" s="8" t="s">
        <v>86</v>
      </c>
      <c r="E50" s="74" t="str">
        <f t="shared" si="35"/>
        <v>phpgwb02</v>
      </c>
      <c r="F50" s="33" t="s">
        <v>549</v>
      </c>
      <c r="G50" s="74" t="e">
        <f>VLOOKUP(IF(B50="itc",LEFT(F50,LEN(F50)-14),F50),'Domain별 코드 체계'!$B$5:$G$55,5,0)</f>
        <v>#N/A</v>
      </c>
      <c r="H50" s="8" t="s">
        <v>8</v>
      </c>
      <c r="I50" s="10" t="e">
        <f t="shared" si="0"/>
        <v>#N/A</v>
      </c>
      <c r="J50" s="62" t="s">
        <v>33</v>
      </c>
      <c r="K50" s="5">
        <v>1</v>
      </c>
      <c r="L50" s="5" t="e">
        <f t="shared" si="14"/>
        <v>#N/A</v>
      </c>
      <c r="M50" s="33" t="s">
        <v>209</v>
      </c>
      <c r="N50" s="10" t="e">
        <f>LEFT(VLOOKUP(F50,'WEB Domain'!D:H,6,0),3)&amp;IF(J50="S",9,K50)</f>
        <v>#N/A</v>
      </c>
      <c r="O50" s="10" t="e">
        <f>LEFT(VLOOKUP(F50,'WEB Domain'!D:H,6,0),3)&amp;IF(J50="S",9-1,K50-1)</f>
        <v>#N/A</v>
      </c>
      <c r="P50" s="14" t="e">
        <f t="shared" si="15"/>
        <v>#N/A</v>
      </c>
      <c r="Q50" s="5" t="e">
        <f t="shared" si="16"/>
        <v>#N/A</v>
      </c>
      <c r="R50" s="5" t="e">
        <f t="shared" si="20"/>
        <v>#N/A</v>
      </c>
      <c r="S50" s="5" t="s">
        <v>157</v>
      </c>
      <c r="T50" s="58" t="s">
        <v>510</v>
      </c>
      <c r="U50" s="13" t="e">
        <f t="shared" si="18"/>
        <v>#N/A</v>
      </c>
      <c r="V50" s="5" t="s">
        <v>490</v>
      </c>
      <c r="W50" s="13" t="s">
        <v>496</v>
      </c>
      <c r="X50" s="13">
        <v>9998</v>
      </c>
      <c r="Y50" s="13"/>
    </row>
    <row r="51" spans="1:25" s="77" customFormat="1" ht="16.5" customHeight="1" x14ac:dyDescent="0.3">
      <c r="A51" s="8" t="s">
        <v>547</v>
      </c>
      <c r="B51" s="8" t="s">
        <v>548</v>
      </c>
      <c r="C51" s="8">
        <v>2</v>
      </c>
      <c r="D51" s="8" t="s">
        <v>86</v>
      </c>
      <c r="E51" s="74" t="str">
        <f t="shared" si="35"/>
        <v>phpgwb02</v>
      </c>
      <c r="F51" s="33" t="s">
        <v>550</v>
      </c>
      <c r="G51" s="74" t="e">
        <f>VLOOKUP(IF(B51="itc",LEFT(F51,LEN(F51)-14),F51),'Domain별 코드 체계'!$B$5:$G$55,5,0)</f>
        <v>#N/A</v>
      </c>
      <c r="H51" s="8" t="s">
        <v>8</v>
      </c>
      <c r="I51" s="10" t="e">
        <f t="shared" si="0"/>
        <v>#N/A</v>
      </c>
      <c r="J51" s="62" t="s">
        <v>33</v>
      </c>
      <c r="K51" s="5">
        <v>1</v>
      </c>
      <c r="L51" s="5" t="e">
        <f t="shared" si="14"/>
        <v>#N/A</v>
      </c>
      <c r="M51" s="33" t="s">
        <v>210</v>
      </c>
      <c r="N51" s="10" t="e">
        <f>LEFT(VLOOKUP(F51,'WEB Domain'!D:H,6,0),3)&amp;IF(J51="S",9,K51)</f>
        <v>#N/A</v>
      </c>
      <c r="O51" s="10" t="e">
        <f>LEFT(VLOOKUP(F51,'WEB Domain'!D:H,6,0),3)&amp;IF(J51="S",9-1,K51-1)</f>
        <v>#N/A</v>
      </c>
      <c r="P51" s="14" t="e">
        <f t="shared" si="15"/>
        <v>#N/A</v>
      </c>
      <c r="Q51" s="5" t="e">
        <f t="shared" si="16"/>
        <v>#N/A</v>
      </c>
      <c r="R51" s="5" t="e">
        <f t="shared" si="20"/>
        <v>#N/A</v>
      </c>
      <c r="S51" s="5" t="s">
        <v>157</v>
      </c>
      <c r="T51" s="58" t="s">
        <v>511</v>
      </c>
      <c r="U51" s="13" t="e">
        <f t="shared" si="18"/>
        <v>#N/A</v>
      </c>
      <c r="V51" s="5" t="s">
        <v>490</v>
      </c>
      <c r="W51" s="13" t="s">
        <v>496</v>
      </c>
      <c r="X51" s="13">
        <v>9998</v>
      </c>
      <c r="Y51" s="13"/>
    </row>
    <row r="52" spans="1:25" s="77" customFormat="1" ht="16.5" customHeight="1" x14ac:dyDescent="0.3">
      <c r="A52" s="8" t="s">
        <v>542</v>
      </c>
      <c r="B52" s="8" t="s">
        <v>551</v>
      </c>
      <c r="C52" s="8">
        <v>2</v>
      </c>
      <c r="D52" s="8" t="s">
        <v>86</v>
      </c>
      <c r="E52" s="74" t="str">
        <f t="shared" si="35"/>
        <v>phpgwb02</v>
      </c>
      <c r="F52" s="33" t="s">
        <v>552</v>
      </c>
      <c r="G52" s="74" t="e">
        <f>VLOOKUP(IF(B52="itc",LEFT(F52,LEN(F52)-14),F52),'Domain별 코드 체계'!$B$5:$G$55,5,0)</f>
        <v>#N/A</v>
      </c>
      <c r="H52" s="8" t="s">
        <v>8</v>
      </c>
      <c r="I52" s="10" t="e">
        <f t="shared" ref="I52:I100" si="36">CONCATENATE(UPPER(IF(A52="d","P",A52)),"-",G52,"-",H52)</f>
        <v>#N/A</v>
      </c>
      <c r="J52" s="62" t="s">
        <v>504</v>
      </c>
      <c r="K52" s="5">
        <v>1</v>
      </c>
      <c r="L52" s="5" t="e">
        <f t="shared" ref="L52:L74" si="37">CONCATENATE(I52,"-",J52,C52,K52)</f>
        <v>#N/A</v>
      </c>
      <c r="M52" s="33" t="s">
        <v>211</v>
      </c>
      <c r="N52" s="10" t="e">
        <f>LEFT(VLOOKUP(F52,'WEB Domain'!D:H,6,0),3)&amp;IF(J52="S",9,K52)</f>
        <v>#N/A</v>
      </c>
      <c r="O52" s="10" t="e">
        <f>LEFT(VLOOKUP(F52,'WEB Domain'!D:H,6,0),3)&amp;IF(J52="S",9-1,K52-1)</f>
        <v>#N/A</v>
      </c>
      <c r="P52" s="14" t="str">
        <f t="shared" ref="P52:P74" si="38">IF(J52="F",IF(K52=1,N52-2000,""),"")</f>
        <v/>
      </c>
      <c r="Q52" s="5" t="e">
        <f t="shared" ref="Q52:Q74" si="39">IF(J52="F",IF(K52=1,N52-1999,N52-2000+K52),N52-2001)</f>
        <v>#N/A</v>
      </c>
      <c r="R52" s="5" t="e">
        <f t="shared" si="20"/>
        <v>#N/A</v>
      </c>
      <c r="S52" s="5" t="s">
        <v>157</v>
      </c>
      <c r="T52" s="13" t="e">
        <f t="shared" ref="T52:T63" si="40">CONCATENATE("/",LOWER(B52),"/chn/",LOWER(LEFT(G52,3)),"/webApps")</f>
        <v>#N/A</v>
      </c>
      <c r="U52" s="13" t="e">
        <f t="shared" ref="U52:U74" si="41">CONCATENATE("/log/ohs12/",I52,"/",L52)</f>
        <v>#N/A</v>
      </c>
      <c r="V52" s="5" t="s">
        <v>490</v>
      </c>
      <c r="W52" s="13" t="s">
        <v>496</v>
      </c>
      <c r="X52" s="13">
        <v>9998</v>
      </c>
      <c r="Y52" s="13"/>
    </row>
    <row r="53" spans="1:25" s="77" customFormat="1" ht="16.5" customHeight="1" x14ac:dyDescent="0.3">
      <c r="A53" s="8" t="s">
        <v>542</v>
      </c>
      <c r="B53" s="8" t="s">
        <v>551</v>
      </c>
      <c r="C53" s="8">
        <v>2</v>
      </c>
      <c r="D53" s="8" t="s">
        <v>86</v>
      </c>
      <c r="E53" s="74" t="str">
        <f t="shared" si="35"/>
        <v>phpgwb02</v>
      </c>
      <c r="F53" s="33" t="s">
        <v>553</v>
      </c>
      <c r="G53" s="74" t="e">
        <f>VLOOKUP(IF(B53="itc",LEFT(F53,LEN(F53)-14),F53),'Domain별 코드 체계'!$B$5:$G$55,5,0)</f>
        <v>#N/A</v>
      </c>
      <c r="H53" s="8" t="s">
        <v>8</v>
      </c>
      <c r="I53" s="10" t="e">
        <f t="shared" si="36"/>
        <v>#N/A</v>
      </c>
      <c r="J53" s="62" t="s">
        <v>33</v>
      </c>
      <c r="K53" s="5">
        <v>1</v>
      </c>
      <c r="L53" s="5" t="e">
        <f t="shared" si="37"/>
        <v>#N/A</v>
      </c>
      <c r="M53" s="33" t="s">
        <v>212</v>
      </c>
      <c r="N53" s="10" t="e">
        <f>LEFT(VLOOKUP(F53,'WEB Domain'!D:H,6,0),3)&amp;IF(J53="S",9,K53)</f>
        <v>#N/A</v>
      </c>
      <c r="O53" s="10" t="e">
        <f>LEFT(VLOOKUP(F53,'WEB Domain'!D:H,6,0),3)&amp;IF(J53="S",9-1,K53-1)</f>
        <v>#N/A</v>
      </c>
      <c r="P53" s="14" t="e">
        <f t="shared" si="38"/>
        <v>#N/A</v>
      </c>
      <c r="Q53" s="5" t="e">
        <f t="shared" si="39"/>
        <v>#N/A</v>
      </c>
      <c r="R53" s="5" t="e">
        <f t="shared" si="20"/>
        <v>#N/A</v>
      </c>
      <c r="S53" s="5" t="s">
        <v>157</v>
      </c>
      <c r="T53" s="13" t="e">
        <f t="shared" si="40"/>
        <v>#N/A</v>
      </c>
      <c r="U53" s="13" t="e">
        <f t="shared" si="41"/>
        <v>#N/A</v>
      </c>
      <c r="V53" s="5" t="s">
        <v>495</v>
      </c>
      <c r="W53" s="13" t="s">
        <v>496</v>
      </c>
      <c r="X53" s="13">
        <v>9998</v>
      </c>
      <c r="Y53" s="13"/>
    </row>
    <row r="54" spans="1:25" s="77" customFormat="1" ht="16.5" customHeight="1" x14ac:dyDescent="0.3">
      <c r="A54" s="8" t="s">
        <v>554</v>
      </c>
      <c r="B54" s="8" t="s">
        <v>555</v>
      </c>
      <c r="C54" s="8">
        <v>2</v>
      </c>
      <c r="D54" s="8" t="s">
        <v>86</v>
      </c>
      <c r="E54" s="74" t="str">
        <f t="shared" si="35"/>
        <v>phpgwb02</v>
      </c>
      <c r="F54" s="33" t="s">
        <v>556</v>
      </c>
      <c r="G54" s="74" t="e">
        <f>VLOOKUP(IF(B54="itc",LEFT(F54,LEN(F54)-14),F54),'Domain별 코드 체계'!$B$5:$G$55,5,0)</f>
        <v>#N/A</v>
      </c>
      <c r="H54" s="8" t="s">
        <v>8</v>
      </c>
      <c r="I54" s="10" t="e">
        <f t="shared" si="36"/>
        <v>#N/A</v>
      </c>
      <c r="J54" s="62" t="s">
        <v>33</v>
      </c>
      <c r="K54" s="5">
        <v>1</v>
      </c>
      <c r="L54" s="5" t="e">
        <f t="shared" si="37"/>
        <v>#N/A</v>
      </c>
      <c r="M54" s="37" t="s">
        <v>213</v>
      </c>
      <c r="N54" s="10" t="e">
        <f>LEFT(VLOOKUP(F54,'WEB Domain'!D:H,6,0),3)&amp;IF(J54="S",9,K54)</f>
        <v>#N/A</v>
      </c>
      <c r="O54" s="10" t="e">
        <f>LEFT(VLOOKUP(F54,'WEB Domain'!D:H,6,0),3)&amp;IF(J54="S",9-1,K54-1)</f>
        <v>#N/A</v>
      </c>
      <c r="P54" s="14" t="e">
        <f t="shared" si="38"/>
        <v>#N/A</v>
      </c>
      <c r="Q54" s="5" t="e">
        <f t="shared" si="39"/>
        <v>#N/A</v>
      </c>
      <c r="R54" s="5" t="e">
        <f t="shared" si="20"/>
        <v>#N/A</v>
      </c>
      <c r="S54" s="5" t="s">
        <v>157</v>
      </c>
      <c r="T54" s="13" t="e">
        <f t="shared" si="40"/>
        <v>#N/A</v>
      </c>
      <c r="U54" s="13" t="e">
        <f t="shared" si="41"/>
        <v>#N/A</v>
      </c>
      <c r="V54" s="5" t="s">
        <v>495</v>
      </c>
      <c r="W54" s="13" t="s">
        <v>496</v>
      </c>
      <c r="X54" s="13">
        <v>9998</v>
      </c>
      <c r="Y54" s="13"/>
    </row>
    <row r="55" spans="1:25" s="77" customFormat="1" ht="16.5" customHeight="1" x14ac:dyDescent="0.3">
      <c r="A55" s="8" t="s">
        <v>554</v>
      </c>
      <c r="B55" s="8" t="s">
        <v>555</v>
      </c>
      <c r="C55" s="8">
        <v>2</v>
      </c>
      <c r="D55" s="8" t="s">
        <v>86</v>
      </c>
      <c r="E55" s="74" t="str">
        <f t="shared" si="35"/>
        <v>phpgwb02</v>
      </c>
      <c r="F55" s="33" t="s">
        <v>557</v>
      </c>
      <c r="G55" s="74" t="e">
        <f>VLOOKUP(IF(B55="itc",LEFT(F55,LEN(F55)-14),F55),'Domain별 코드 체계'!$B$5:$G$55,5,0)</f>
        <v>#N/A</v>
      </c>
      <c r="H55" s="8" t="s">
        <v>8</v>
      </c>
      <c r="I55" s="10" t="e">
        <f t="shared" si="36"/>
        <v>#N/A</v>
      </c>
      <c r="J55" s="62" t="s">
        <v>33</v>
      </c>
      <c r="K55" s="5">
        <v>1</v>
      </c>
      <c r="L55" s="5" t="e">
        <f t="shared" si="37"/>
        <v>#N/A</v>
      </c>
      <c r="M55" s="37" t="s">
        <v>214</v>
      </c>
      <c r="N55" s="10" t="e">
        <f>LEFT(VLOOKUP(F55,'WEB Domain'!D:H,6,0),3)&amp;IF(J55="S",9,K55)</f>
        <v>#N/A</v>
      </c>
      <c r="O55" s="10" t="e">
        <f>LEFT(VLOOKUP(F55,'WEB Domain'!D:H,6,0),3)&amp;IF(J55="S",9-1,K55-1)</f>
        <v>#N/A</v>
      </c>
      <c r="P55" s="14" t="e">
        <f t="shared" si="38"/>
        <v>#N/A</v>
      </c>
      <c r="Q55" s="5" t="e">
        <f t="shared" si="39"/>
        <v>#N/A</v>
      </c>
      <c r="R55" s="5" t="e">
        <f t="shared" si="20"/>
        <v>#N/A</v>
      </c>
      <c r="S55" s="5" t="s">
        <v>157</v>
      </c>
      <c r="T55" s="13" t="e">
        <f t="shared" si="40"/>
        <v>#N/A</v>
      </c>
      <c r="U55" s="13" t="e">
        <f t="shared" si="41"/>
        <v>#N/A</v>
      </c>
      <c r="V55" s="5" t="s">
        <v>495</v>
      </c>
      <c r="W55" s="13" t="s">
        <v>496</v>
      </c>
      <c r="X55" s="13">
        <v>9998</v>
      </c>
      <c r="Y55" s="13"/>
    </row>
    <row r="56" spans="1:25" s="77" customFormat="1" ht="16.5" customHeight="1" x14ac:dyDescent="0.3">
      <c r="A56" s="8" t="s">
        <v>547</v>
      </c>
      <c r="B56" s="8" t="s">
        <v>548</v>
      </c>
      <c r="C56" s="8">
        <v>2</v>
      </c>
      <c r="D56" s="8" t="s">
        <v>86</v>
      </c>
      <c r="E56" s="74" t="str">
        <f t="shared" si="35"/>
        <v>phpgwb02</v>
      </c>
      <c r="F56" s="33" t="s">
        <v>558</v>
      </c>
      <c r="G56" s="74" t="e">
        <f>VLOOKUP(IF(B56="itc",LEFT(F56,LEN(F56)-14),F56),'Domain별 코드 체계'!$B$5:$G$55,5,0)</f>
        <v>#N/A</v>
      </c>
      <c r="H56" s="8" t="s">
        <v>8</v>
      </c>
      <c r="I56" s="10" t="e">
        <f t="shared" si="36"/>
        <v>#N/A</v>
      </c>
      <c r="J56" s="62" t="s">
        <v>33</v>
      </c>
      <c r="K56" s="5">
        <v>1</v>
      </c>
      <c r="L56" s="5" t="e">
        <f t="shared" si="37"/>
        <v>#N/A</v>
      </c>
      <c r="M56" s="37" t="s">
        <v>356</v>
      </c>
      <c r="N56" s="10" t="e">
        <f>LEFT(VLOOKUP(F56,'WEB Domain'!D:H,6,0),3)&amp;IF(J56="S",9,K56)</f>
        <v>#N/A</v>
      </c>
      <c r="O56" s="10" t="e">
        <f>LEFT(VLOOKUP(F56,'WEB Domain'!D:H,6,0),3)&amp;IF(J56="S",9-1,K56-1)</f>
        <v>#N/A</v>
      </c>
      <c r="P56" s="14" t="e">
        <f t="shared" si="38"/>
        <v>#N/A</v>
      </c>
      <c r="Q56" s="5" t="e">
        <f t="shared" si="39"/>
        <v>#N/A</v>
      </c>
      <c r="R56" s="5" t="e">
        <f t="shared" si="20"/>
        <v>#N/A</v>
      </c>
      <c r="S56" s="5" t="s">
        <v>157</v>
      </c>
      <c r="T56" s="13" t="e">
        <f t="shared" si="40"/>
        <v>#N/A</v>
      </c>
      <c r="U56" s="13" t="e">
        <f t="shared" si="41"/>
        <v>#N/A</v>
      </c>
      <c r="V56" s="5" t="s">
        <v>495</v>
      </c>
      <c r="W56" s="13" t="s">
        <v>496</v>
      </c>
      <c r="X56" s="13">
        <v>9998</v>
      </c>
      <c r="Y56" s="13"/>
    </row>
    <row r="57" spans="1:25" s="77" customFormat="1" ht="16.5" customHeight="1" x14ac:dyDescent="0.3">
      <c r="A57" s="8" t="s">
        <v>547</v>
      </c>
      <c r="B57" s="8" t="s">
        <v>548</v>
      </c>
      <c r="C57" s="8">
        <v>2</v>
      </c>
      <c r="D57" s="8" t="s">
        <v>86</v>
      </c>
      <c r="E57" s="74" t="str">
        <f t="shared" si="35"/>
        <v>phpgwb02</v>
      </c>
      <c r="F57" s="33" t="s">
        <v>559</v>
      </c>
      <c r="G57" s="74" t="e">
        <f>VLOOKUP(IF(B57="itc",LEFT(F57,LEN(F57)-14),F57),'Domain별 코드 체계'!$B$5:$G$55,5,0)</f>
        <v>#N/A</v>
      </c>
      <c r="H57" s="8" t="s">
        <v>8</v>
      </c>
      <c r="I57" s="10" t="e">
        <f t="shared" si="36"/>
        <v>#N/A</v>
      </c>
      <c r="J57" s="62" t="s">
        <v>33</v>
      </c>
      <c r="K57" s="5">
        <v>1</v>
      </c>
      <c r="L57" s="5" t="e">
        <f t="shared" si="37"/>
        <v>#N/A</v>
      </c>
      <c r="M57" s="37" t="s">
        <v>357</v>
      </c>
      <c r="N57" s="10" t="e">
        <f>LEFT(VLOOKUP(F57,'WEB Domain'!D:H,6,0),3)&amp;IF(J57="S",9,K57)</f>
        <v>#N/A</v>
      </c>
      <c r="O57" s="10" t="e">
        <f>LEFT(VLOOKUP(F57,'WEB Domain'!D:H,6,0),3)&amp;IF(J57="S",9-1,K57-1)</f>
        <v>#N/A</v>
      </c>
      <c r="P57" s="14" t="e">
        <f t="shared" si="38"/>
        <v>#N/A</v>
      </c>
      <c r="Q57" s="5" t="e">
        <f t="shared" si="39"/>
        <v>#N/A</v>
      </c>
      <c r="R57" s="5" t="e">
        <f t="shared" si="20"/>
        <v>#N/A</v>
      </c>
      <c r="S57" s="5" t="s">
        <v>157</v>
      </c>
      <c r="T57" s="13" t="e">
        <f t="shared" si="40"/>
        <v>#N/A</v>
      </c>
      <c r="U57" s="13" t="e">
        <f t="shared" si="41"/>
        <v>#N/A</v>
      </c>
      <c r="V57" s="5" t="s">
        <v>495</v>
      </c>
      <c r="W57" s="13" t="s">
        <v>496</v>
      </c>
      <c r="X57" s="13">
        <v>9998</v>
      </c>
      <c r="Y57" s="13"/>
    </row>
    <row r="58" spans="1:25" s="77" customFormat="1" ht="16.5" customHeight="1" x14ac:dyDescent="0.3">
      <c r="A58" s="8" t="s">
        <v>547</v>
      </c>
      <c r="B58" s="8" t="s">
        <v>548</v>
      </c>
      <c r="C58" s="8">
        <v>2</v>
      </c>
      <c r="D58" s="8" t="s">
        <v>86</v>
      </c>
      <c r="E58" s="74" t="str">
        <f t="shared" si="35"/>
        <v>phpgwb02</v>
      </c>
      <c r="F58" s="33" t="s">
        <v>560</v>
      </c>
      <c r="G58" s="74" t="e">
        <f>VLOOKUP(IF(B58="itc",LEFT(F58,LEN(F58)-14),F58),'Domain별 코드 체계'!$B$5:$G$55,5,0)</f>
        <v>#N/A</v>
      </c>
      <c r="H58" s="8" t="s">
        <v>8</v>
      </c>
      <c r="I58" s="10" t="e">
        <f t="shared" si="36"/>
        <v>#N/A</v>
      </c>
      <c r="J58" s="62" t="s">
        <v>33</v>
      </c>
      <c r="K58" s="5">
        <v>1</v>
      </c>
      <c r="L58" s="5" t="e">
        <f t="shared" si="37"/>
        <v>#N/A</v>
      </c>
      <c r="M58" s="37" t="s">
        <v>358</v>
      </c>
      <c r="N58" s="10" t="e">
        <f>LEFT(VLOOKUP(F58,'WEB Domain'!D:H,6,0),3)&amp;IF(J58="S",9,K58)</f>
        <v>#N/A</v>
      </c>
      <c r="O58" s="10" t="e">
        <f>LEFT(VLOOKUP(F58,'WEB Domain'!D:H,6,0),3)&amp;IF(J58="S",9-1,K58-1)</f>
        <v>#N/A</v>
      </c>
      <c r="P58" s="14" t="e">
        <f t="shared" si="38"/>
        <v>#N/A</v>
      </c>
      <c r="Q58" s="5" t="e">
        <f t="shared" si="39"/>
        <v>#N/A</v>
      </c>
      <c r="R58" s="5" t="e">
        <f t="shared" si="20"/>
        <v>#N/A</v>
      </c>
      <c r="S58" s="5" t="s">
        <v>157</v>
      </c>
      <c r="T58" s="13" t="e">
        <f t="shared" si="40"/>
        <v>#N/A</v>
      </c>
      <c r="U58" s="13" t="e">
        <f t="shared" si="41"/>
        <v>#N/A</v>
      </c>
      <c r="V58" s="5" t="s">
        <v>495</v>
      </c>
      <c r="W58" s="13" t="s">
        <v>496</v>
      </c>
      <c r="X58" s="13">
        <v>9998</v>
      </c>
      <c r="Y58" s="13"/>
    </row>
    <row r="59" spans="1:25" s="77" customFormat="1" ht="16.5" customHeight="1" x14ac:dyDescent="0.3">
      <c r="A59" s="8" t="s">
        <v>547</v>
      </c>
      <c r="B59" s="8" t="s">
        <v>548</v>
      </c>
      <c r="C59" s="8">
        <v>2</v>
      </c>
      <c r="D59" s="8" t="s">
        <v>86</v>
      </c>
      <c r="E59" s="74" t="str">
        <f t="shared" ref="E59" si="42">A59&amp;B59&amp;"wb0"&amp;C59</f>
        <v>phpgwb02</v>
      </c>
      <c r="F59" s="33" t="s">
        <v>561</v>
      </c>
      <c r="G59" s="74" t="e">
        <f>VLOOKUP(IF(B59="itc",LEFT(F59,LEN(F59)-14),F59),'Domain별 코드 체계'!$B$5:$G$55,5,0)</f>
        <v>#N/A</v>
      </c>
      <c r="H59" s="8" t="s">
        <v>8</v>
      </c>
      <c r="I59" s="10" t="e">
        <f t="shared" si="36"/>
        <v>#N/A</v>
      </c>
      <c r="J59" s="62" t="s">
        <v>33</v>
      </c>
      <c r="K59" s="5">
        <v>1</v>
      </c>
      <c r="L59" s="5" t="e">
        <f t="shared" si="37"/>
        <v>#N/A</v>
      </c>
      <c r="M59" s="37" t="s">
        <v>446</v>
      </c>
      <c r="N59" s="10" t="e">
        <f>LEFT(VLOOKUP(F59,'WEB Domain'!D:H,6,0),3)&amp;IF(J59="S",9,K59)</f>
        <v>#N/A</v>
      </c>
      <c r="O59" s="10" t="e">
        <f>LEFT(VLOOKUP(F59,'WEB Domain'!D:H,6,0),3)&amp;IF(J59="S",9-1,K59-1)</f>
        <v>#N/A</v>
      </c>
      <c r="P59" s="14" t="e">
        <f t="shared" si="38"/>
        <v>#N/A</v>
      </c>
      <c r="Q59" s="5" t="e">
        <f t="shared" si="39"/>
        <v>#N/A</v>
      </c>
      <c r="R59" s="5" t="e">
        <f t="shared" si="20"/>
        <v>#N/A</v>
      </c>
      <c r="S59" s="5" t="s">
        <v>157</v>
      </c>
      <c r="T59" s="13" t="e">
        <f t="shared" si="40"/>
        <v>#N/A</v>
      </c>
      <c r="U59" s="13" t="e">
        <f t="shared" si="41"/>
        <v>#N/A</v>
      </c>
      <c r="V59" s="5" t="s">
        <v>495</v>
      </c>
      <c r="W59" s="13" t="s">
        <v>496</v>
      </c>
      <c r="X59" s="13">
        <v>9998</v>
      </c>
      <c r="Y59" s="13"/>
    </row>
    <row r="60" spans="1:25" s="77" customFormat="1" ht="16.5" customHeight="1" x14ac:dyDescent="0.3">
      <c r="A60" s="8" t="s">
        <v>9</v>
      </c>
      <c r="B60" s="8" t="s">
        <v>3</v>
      </c>
      <c r="C60" s="8">
        <v>2</v>
      </c>
      <c r="D60" s="8" t="s">
        <v>86</v>
      </c>
      <c r="E60" s="74" t="str">
        <f t="shared" si="35"/>
        <v>phpgwb02</v>
      </c>
      <c r="F60" s="33" t="s">
        <v>189</v>
      </c>
      <c r="G60" s="74" t="e">
        <f>VLOOKUP(IF(B60="itc",LEFT(F60,LEN(F60)-14),F60),'Domain별 코드 체계'!$B$5:$G$55,5,0)</f>
        <v>#N/A</v>
      </c>
      <c r="H60" s="8" t="s">
        <v>8</v>
      </c>
      <c r="I60" s="10" t="e">
        <f t="shared" si="36"/>
        <v>#N/A</v>
      </c>
      <c r="J60" s="62" t="s">
        <v>33</v>
      </c>
      <c r="K60" s="5">
        <v>1</v>
      </c>
      <c r="L60" s="5" t="e">
        <f t="shared" si="37"/>
        <v>#N/A</v>
      </c>
      <c r="M60" s="33" t="s">
        <v>215</v>
      </c>
      <c r="N60" s="10" t="e">
        <f>LEFT(VLOOKUP(F60,'WEB Domain'!D:H,6,0),3)&amp;IF(J60="S",9,K60)</f>
        <v>#N/A</v>
      </c>
      <c r="O60" s="10" t="e">
        <f>LEFT(VLOOKUP(F60,'WEB Domain'!D:H,6,0),3)&amp;IF(J60="S",9-1,K60-1)</f>
        <v>#N/A</v>
      </c>
      <c r="P60" s="14" t="e">
        <f t="shared" si="38"/>
        <v>#N/A</v>
      </c>
      <c r="Q60" s="5" t="e">
        <f t="shared" si="39"/>
        <v>#N/A</v>
      </c>
      <c r="R60" s="5" t="e">
        <f t="shared" si="20"/>
        <v>#N/A</v>
      </c>
      <c r="S60" s="5" t="s">
        <v>157</v>
      </c>
      <c r="T60" s="13" t="e">
        <f t="shared" si="40"/>
        <v>#N/A</v>
      </c>
      <c r="U60" s="13" t="e">
        <f t="shared" si="41"/>
        <v>#N/A</v>
      </c>
      <c r="V60" s="5" t="s">
        <v>495</v>
      </c>
      <c r="W60" s="13" t="s">
        <v>496</v>
      </c>
      <c r="X60" s="13">
        <v>9998</v>
      </c>
      <c r="Y60" s="13"/>
    </row>
    <row r="61" spans="1:25" s="77" customFormat="1" ht="16.5" customHeight="1" x14ac:dyDescent="0.3">
      <c r="A61" s="8" t="s">
        <v>9</v>
      </c>
      <c r="B61" s="8" t="s">
        <v>3</v>
      </c>
      <c r="C61" s="8">
        <v>2</v>
      </c>
      <c r="D61" s="8" t="s">
        <v>86</v>
      </c>
      <c r="E61" s="74" t="str">
        <f t="shared" si="35"/>
        <v>phpgwb02</v>
      </c>
      <c r="F61" s="33" t="s">
        <v>434</v>
      </c>
      <c r="G61" s="74" t="e">
        <f>VLOOKUP(IF(B61="itc",LEFT(F61,LEN(F61)-14),F61),'Domain별 코드 체계'!$B$5:$G$55,5,0)</f>
        <v>#N/A</v>
      </c>
      <c r="H61" s="8" t="s">
        <v>8</v>
      </c>
      <c r="I61" s="10" t="e">
        <f t="shared" si="36"/>
        <v>#N/A</v>
      </c>
      <c r="J61" s="62" t="s">
        <v>33</v>
      </c>
      <c r="K61" s="5">
        <v>1</v>
      </c>
      <c r="L61" s="5" t="e">
        <f t="shared" si="37"/>
        <v>#N/A</v>
      </c>
      <c r="M61" s="33" t="s">
        <v>216</v>
      </c>
      <c r="N61" s="10" t="e">
        <f>LEFT(VLOOKUP(F61,'WEB Domain'!D:H,6,0),3)&amp;IF(J61="S",9,K61)</f>
        <v>#N/A</v>
      </c>
      <c r="O61" s="10" t="e">
        <f>LEFT(VLOOKUP(F61,'WEB Domain'!D:H,6,0),3)&amp;IF(J61="S",9-1,K61-1)</f>
        <v>#N/A</v>
      </c>
      <c r="P61" s="14" t="e">
        <f t="shared" si="38"/>
        <v>#N/A</v>
      </c>
      <c r="Q61" s="5" t="e">
        <f t="shared" si="39"/>
        <v>#N/A</v>
      </c>
      <c r="R61" s="5" t="e">
        <f t="shared" si="20"/>
        <v>#N/A</v>
      </c>
      <c r="S61" s="5" t="s">
        <v>157</v>
      </c>
      <c r="T61" s="13" t="e">
        <f t="shared" si="40"/>
        <v>#N/A</v>
      </c>
      <c r="U61" s="13" t="e">
        <f t="shared" si="41"/>
        <v>#N/A</v>
      </c>
      <c r="V61" s="5" t="s">
        <v>495</v>
      </c>
      <c r="W61" s="13" t="s">
        <v>496</v>
      </c>
      <c r="X61" s="13">
        <v>9998</v>
      </c>
      <c r="Y61" s="13"/>
    </row>
    <row r="62" spans="1:25" s="77" customFormat="1" ht="16.5" customHeight="1" x14ac:dyDescent="0.3">
      <c r="A62" s="8" t="s">
        <v>9</v>
      </c>
      <c r="B62" s="8" t="s">
        <v>3</v>
      </c>
      <c r="C62" s="8">
        <v>2</v>
      </c>
      <c r="D62" s="8" t="s">
        <v>86</v>
      </c>
      <c r="E62" s="74" t="str">
        <f t="shared" ref="E62:E63" si="43">A62&amp;B62&amp;"wb0"&amp;C62</f>
        <v>phpgwb02</v>
      </c>
      <c r="F62" s="33" t="s">
        <v>299</v>
      </c>
      <c r="G62" s="74" t="e">
        <f>VLOOKUP(IF(B62="itc",LEFT(F62,LEN(F62)-14),F62),'Domain별 코드 체계'!$B$5:$G$55,5,0)</f>
        <v>#N/A</v>
      </c>
      <c r="H62" s="8" t="s">
        <v>8</v>
      </c>
      <c r="I62" s="10" t="e">
        <f t="shared" si="36"/>
        <v>#N/A</v>
      </c>
      <c r="J62" s="62" t="s">
        <v>33</v>
      </c>
      <c r="K62" s="5">
        <v>1</v>
      </c>
      <c r="L62" s="5" t="e">
        <f t="shared" si="37"/>
        <v>#N/A</v>
      </c>
      <c r="M62" s="33" t="s">
        <v>445</v>
      </c>
      <c r="N62" s="10" t="e">
        <f>LEFT(VLOOKUP(F62,'WEB Domain'!D:H,6,0),3)&amp;IF(J62="S",9,K62)</f>
        <v>#N/A</v>
      </c>
      <c r="O62" s="10" t="e">
        <f>LEFT(VLOOKUP(F62,'WEB Domain'!D:H,6,0),3)&amp;IF(J62="S",9-1,K62-1)</f>
        <v>#N/A</v>
      </c>
      <c r="P62" s="14" t="e">
        <f t="shared" si="38"/>
        <v>#N/A</v>
      </c>
      <c r="Q62" s="5" t="e">
        <f t="shared" si="39"/>
        <v>#N/A</v>
      </c>
      <c r="R62" s="5" t="e">
        <f t="shared" si="20"/>
        <v>#N/A</v>
      </c>
      <c r="S62" s="5" t="s">
        <v>157</v>
      </c>
      <c r="T62" s="13" t="e">
        <f t="shared" si="40"/>
        <v>#N/A</v>
      </c>
      <c r="U62" s="13" t="e">
        <f t="shared" si="41"/>
        <v>#N/A</v>
      </c>
      <c r="V62" s="5" t="s">
        <v>495</v>
      </c>
      <c r="W62" s="13" t="s">
        <v>496</v>
      </c>
      <c r="X62" s="13">
        <v>9998</v>
      </c>
      <c r="Y62" s="13"/>
    </row>
    <row r="63" spans="1:25" s="77" customFormat="1" ht="16.5" customHeight="1" x14ac:dyDescent="0.3">
      <c r="A63" s="8" t="s">
        <v>9</v>
      </c>
      <c r="B63" s="8" t="s">
        <v>3</v>
      </c>
      <c r="C63" s="8">
        <v>2</v>
      </c>
      <c r="D63" s="8" t="s">
        <v>367</v>
      </c>
      <c r="E63" s="74" t="str">
        <f t="shared" si="43"/>
        <v>phpgwb02</v>
      </c>
      <c r="F63" s="33" t="s">
        <v>435</v>
      </c>
      <c r="G63" s="74" t="e">
        <f>VLOOKUP(IF(B63="itc",LEFT(F63,LEN(F63)-14),F63),'Domain별 코드 체계'!$B$5:$G$55,5,0)</f>
        <v>#N/A</v>
      </c>
      <c r="H63" s="8" t="s">
        <v>8</v>
      </c>
      <c r="I63" s="10" t="e">
        <f t="shared" si="36"/>
        <v>#N/A</v>
      </c>
      <c r="J63" s="62" t="s">
        <v>33</v>
      </c>
      <c r="K63" s="5">
        <v>1</v>
      </c>
      <c r="L63" s="5" t="e">
        <f t="shared" si="37"/>
        <v>#N/A</v>
      </c>
      <c r="M63" s="33" t="s">
        <v>444</v>
      </c>
      <c r="N63" s="10" t="e">
        <f>LEFT(VLOOKUP(F63,'WEB Domain'!D:H,6,0),3)&amp;IF(J63="S",9,K63)</f>
        <v>#N/A</v>
      </c>
      <c r="O63" s="10" t="e">
        <f>LEFT(VLOOKUP(F63,'WEB Domain'!D:H,6,0),3)&amp;IF(J63="S",9-1,K63-1)</f>
        <v>#N/A</v>
      </c>
      <c r="P63" s="14" t="e">
        <f t="shared" si="38"/>
        <v>#N/A</v>
      </c>
      <c r="Q63" s="5" t="e">
        <f t="shared" si="39"/>
        <v>#N/A</v>
      </c>
      <c r="R63" s="5" t="e">
        <f t="shared" si="20"/>
        <v>#N/A</v>
      </c>
      <c r="S63" s="5" t="s">
        <v>157</v>
      </c>
      <c r="T63" s="13" t="e">
        <f t="shared" si="40"/>
        <v>#N/A</v>
      </c>
      <c r="U63" s="13" t="e">
        <f t="shared" si="41"/>
        <v>#N/A</v>
      </c>
      <c r="V63" s="5" t="s">
        <v>495</v>
      </c>
      <c r="W63" s="13" t="s">
        <v>496</v>
      </c>
      <c r="X63" s="13">
        <v>9998</v>
      </c>
      <c r="Y63" s="13"/>
    </row>
    <row r="64" spans="1:25" s="77" customFormat="1" ht="16.5" customHeight="1" x14ac:dyDescent="0.3">
      <c r="A64" s="8" t="s">
        <v>9</v>
      </c>
      <c r="B64" s="8" t="s">
        <v>3</v>
      </c>
      <c r="C64" s="8">
        <v>3</v>
      </c>
      <c r="D64" s="8" t="s">
        <v>88</v>
      </c>
      <c r="E64" s="74" t="str">
        <f t="shared" ref="E64:E77" si="44">A64&amp;B64&amp;"wb0"&amp;C64</f>
        <v>phpgwb03</v>
      </c>
      <c r="F64" s="33" t="s">
        <v>562</v>
      </c>
      <c r="G64" s="74" t="e">
        <f>VLOOKUP(IF(B64="itc",LEFT(F64,LEN(F64)-14),F64),'Domain별 코드 체계'!$B$5:$G$55,5,0)</f>
        <v>#N/A</v>
      </c>
      <c r="H64" s="8" t="s">
        <v>8</v>
      </c>
      <c r="I64" s="10" t="e">
        <f t="shared" si="36"/>
        <v>#N/A</v>
      </c>
      <c r="J64" s="62" t="s">
        <v>33</v>
      </c>
      <c r="K64" s="5">
        <v>1</v>
      </c>
      <c r="L64" s="5" t="e">
        <f t="shared" si="37"/>
        <v>#N/A</v>
      </c>
      <c r="M64" s="7" t="s">
        <v>197</v>
      </c>
      <c r="N64" s="10" t="e">
        <f>LEFT(VLOOKUP(F64,'WEB Domain'!D:H,6,0),3)&amp;IF(J64="S",9,K64)</f>
        <v>#N/A</v>
      </c>
      <c r="O64" s="10" t="e">
        <f>LEFT(VLOOKUP(F64,'WEB Domain'!D:H,6,0),3)&amp;IF(J64="S",9-1,K64-1)</f>
        <v>#N/A</v>
      </c>
      <c r="P64" s="14" t="e">
        <f t="shared" si="38"/>
        <v>#N/A</v>
      </c>
      <c r="Q64" s="5" t="e">
        <f t="shared" si="39"/>
        <v>#N/A</v>
      </c>
      <c r="R64" s="5" t="e">
        <f t="shared" si="20"/>
        <v>#N/A</v>
      </c>
      <c r="S64" s="5" t="s">
        <v>157</v>
      </c>
      <c r="T64" s="13" t="e">
        <f>CONCATENATE("/",LOWER(B64),"/chn/",LOWER(LEFT(G64,3)),"/webApps")</f>
        <v>#N/A</v>
      </c>
      <c r="U64" s="13" t="e">
        <f t="shared" si="41"/>
        <v>#N/A</v>
      </c>
      <c r="V64" s="5" t="s">
        <v>495</v>
      </c>
      <c r="W64" s="13" t="s">
        <v>496</v>
      </c>
      <c r="X64" s="13">
        <v>9998</v>
      </c>
      <c r="Y64" s="13"/>
    </row>
    <row r="65" spans="1:25" s="77" customFormat="1" ht="16.5" customHeight="1" x14ac:dyDescent="0.3">
      <c r="A65" s="8" t="s">
        <v>9</v>
      </c>
      <c r="B65" s="8" t="s">
        <v>3</v>
      </c>
      <c r="C65" s="8">
        <v>3</v>
      </c>
      <c r="D65" s="8" t="s">
        <v>88</v>
      </c>
      <c r="E65" s="74" t="str">
        <f t="shared" si="44"/>
        <v>phpgwb03</v>
      </c>
      <c r="F65" s="33" t="s">
        <v>17</v>
      </c>
      <c r="G65" s="74" t="e">
        <f>VLOOKUP(IF(B65="itc",LEFT(F65,LEN(F65)-14),F65),'Domain별 코드 체계'!$B$5:$G$55,5,0)</f>
        <v>#N/A</v>
      </c>
      <c r="H65" s="8" t="s">
        <v>8</v>
      </c>
      <c r="I65" s="10" t="e">
        <f t="shared" si="36"/>
        <v>#N/A</v>
      </c>
      <c r="J65" s="62" t="s">
        <v>504</v>
      </c>
      <c r="K65" s="5">
        <v>1</v>
      </c>
      <c r="L65" s="5" t="e">
        <f t="shared" si="37"/>
        <v>#N/A</v>
      </c>
      <c r="M65" s="52" t="s">
        <v>217</v>
      </c>
      <c r="N65" s="10" t="e">
        <f>LEFT(VLOOKUP(F65,'WEB Domain'!D:H,6,0),3)&amp;IF(J65="S",9,K65)</f>
        <v>#N/A</v>
      </c>
      <c r="O65" s="10" t="e">
        <f>LEFT(VLOOKUP(F65,'WEB Domain'!D:H,6,0),3)&amp;IF(J65="S",9-1,K65-1)</f>
        <v>#N/A</v>
      </c>
      <c r="P65" s="14" t="str">
        <f t="shared" si="38"/>
        <v/>
      </c>
      <c r="Q65" s="5" t="e">
        <f t="shared" si="39"/>
        <v>#N/A</v>
      </c>
      <c r="R65" s="5" t="e">
        <f t="shared" si="20"/>
        <v>#N/A</v>
      </c>
      <c r="S65" s="5" t="s">
        <v>157</v>
      </c>
      <c r="T65" s="13" t="e">
        <f>CONCATENATE("/",LOWER(B65),"/chn/",LOWER(LEFT(G65,3)),"/webApps")</f>
        <v>#N/A</v>
      </c>
      <c r="U65" s="13" t="e">
        <f t="shared" si="41"/>
        <v>#N/A</v>
      </c>
      <c r="V65" s="5" t="s">
        <v>490</v>
      </c>
      <c r="W65" s="13" t="s">
        <v>496</v>
      </c>
      <c r="X65" s="13">
        <v>9998</v>
      </c>
      <c r="Y65" s="13"/>
    </row>
    <row r="66" spans="1:25" s="77" customFormat="1" ht="16.5" customHeight="1" x14ac:dyDescent="0.3">
      <c r="A66" s="8" t="s">
        <v>9</v>
      </c>
      <c r="B66" s="8" t="s">
        <v>3</v>
      </c>
      <c r="C66" s="8">
        <v>3</v>
      </c>
      <c r="D66" s="8" t="s">
        <v>88</v>
      </c>
      <c r="E66" s="74" t="str">
        <f t="shared" si="44"/>
        <v>phpgwb03</v>
      </c>
      <c r="F66" s="33" t="s">
        <v>181</v>
      </c>
      <c r="G66" s="74" t="e">
        <f>VLOOKUP(IF(B66="itc",LEFT(F66,LEN(F66)-14),F66),'Domain별 코드 체계'!$B$5:$G$55,5,0)</f>
        <v>#N/A</v>
      </c>
      <c r="H66" s="8" t="s">
        <v>8</v>
      </c>
      <c r="I66" s="10" t="e">
        <f t="shared" si="36"/>
        <v>#N/A</v>
      </c>
      <c r="J66" s="62" t="s">
        <v>33</v>
      </c>
      <c r="K66" s="5">
        <v>1</v>
      </c>
      <c r="L66" s="5" t="e">
        <f t="shared" si="37"/>
        <v>#N/A</v>
      </c>
      <c r="M66" s="33" t="s">
        <v>218</v>
      </c>
      <c r="N66" s="10" t="e">
        <f>LEFT(VLOOKUP(F66,'WEB Domain'!D:H,6,0),3)&amp;IF(J66="S",9,K66)</f>
        <v>#N/A</v>
      </c>
      <c r="O66" s="10" t="e">
        <f>LEFT(VLOOKUP(F66,'WEB Domain'!D:H,6,0),3)&amp;IF(J66="S",9-1,K66-1)</f>
        <v>#N/A</v>
      </c>
      <c r="P66" s="14" t="e">
        <f t="shared" si="38"/>
        <v>#N/A</v>
      </c>
      <c r="Q66" s="5" t="e">
        <f t="shared" si="39"/>
        <v>#N/A</v>
      </c>
      <c r="R66" s="5" t="e">
        <f t="shared" si="20"/>
        <v>#N/A</v>
      </c>
      <c r="S66" s="5" t="s">
        <v>157</v>
      </c>
      <c r="T66" s="58" t="s">
        <v>510</v>
      </c>
      <c r="U66" s="13" t="e">
        <f t="shared" si="41"/>
        <v>#N/A</v>
      </c>
      <c r="V66" s="5" t="s">
        <v>490</v>
      </c>
      <c r="W66" s="13" t="s">
        <v>496</v>
      </c>
      <c r="X66" s="13">
        <v>9998</v>
      </c>
      <c r="Y66" s="13"/>
    </row>
    <row r="67" spans="1:25" s="77" customFormat="1" ht="16.5" customHeight="1" x14ac:dyDescent="0.3">
      <c r="A67" s="8" t="s">
        <v>9</v>
      </c>
      <c r="B67" s="8" t="s">
        <v>3</v>
      </c>
      <c r="C67" s="8">
        <v>3</v>
      </c>
      <c r="D67" s="8" t="s">
        <v>88</v>
      </c>
      <c r="E67" s="74" t="str">
        <f t="shared" si="44"/>
        <v>phpgwb03</v>
      </c>
      <c r="F67" s="33" t="s">
        <v>183</v>
      </c>
      <c r="G67" s="74" t="e">
        <f>VLOOKUP(IF(B67="itc",LEFT(F67,LEN(F67)-14),F67),'Domain별 코드 체계'!$B$5:$G$55,5,0)</f>
        <v>#N/A</v>
      </c>
      <c r="H67" s="8" t="s">
        <v>8</v>
      </c>
      <c r="I67" s="10" t="e">
        <f t="shared" si="36"/>
        <v>#N/A</v>
      </c>
      <c r="J67" s="62" t="s">
        <v>33</v>
      </c>
      <c r="K67" s="5">
        <v>1</v>
      </c>
      <c r="L67" s="5" t="e">
        <f t="shared" si="37"/>
        <v>#N/A</v>
      </c>
      <c r="M67" s="33" t="s">
        <v>219</v>
      </c>
      <c r="N67" s="10" t="e">
        <f>LEFT(VLOOKUP(F67,'WEB Domain'!D:H,6,0),3)&amp;IF(J67="S",9,K67)</f>
        <v>#N/A</v>
      </c>
      <c r="O67" s="10" t="e">
        <f>LEFT(VLOOKUP(F67,'WEB Domain'!D:H,6,0),3)&amp;IF(J67="S",9-1,K67-1)</f>
        <v>#N/A</v>
      </c>
      <c r="P67" s="14" t="e">
        <f t="shared" si="38"/>
        <v>#N/A</v>
      </c>
      <c r="Q67" s="5" t="e">
        <f t="shared" si="39"/>
        <v>#N/A</v>
      </c>
      <c r="R67" s="5" t="e">
        <f t="shared" si="20"/>
        <v>#N/A</v>
      </c>
      <c r="S67" s="5" t="s">
        <v>157</v>
      </c>
      <c r="T67" s="58" t="s">
        <v>511</v>
      </c>
      <c r="U67" s="13" t="e">
        <f t="shared" si="41"/>
        <v>#N/A</v>
      </c>
      <c r="V67" s="5" t="s">
        <v>490</v>
      </c>
      <c r="W67" s="13" t="s">
        <v>496</v>
      </c>
      <c r="X67" s="13">
        <v>9998</v>
      </c>
      <c r="Y67" s="13"/>
    </row>
    <row r="68" spans="1:25" s="77" customFormat="1" ht="16.5" customHeight="1" x14ac:dyDescent="0.3">
      <c r="A68" s="8" t="s">
        <v>9</v>
      </c>
      <c r="B68" s="8" t="s">
        <v>3</v>
      </c>
      <c r="C68" s="8">
        <v>3</v>
      </c>
      <c r="D68" s="8" t="s">
        <v>88</v>
      </c>
      <c r="E68" s="74" t="str">
        <f t="shared" si="44"/>
        <v>phpgwb03</v>
      </c>
      <c r="F68" s="33" t="s">
        <v>276</v>
      </c>
      <c r="G68" s="74" t="e">
        <f>VLOOKUP(IF(B68="itc",LEFT(F68,LEN(F68)-14),F68),'Domain별 코드 체계'!$B$5:$G$55,5,0)</f>
        <v>#N/A</v>
      </c>
      <c r="H68" s="8" t="s">
        <v>8</v>
      </c>
      <c r="I68" s="10" t="e">
        <f t="shared" si="36"/>
        <v>#N/A</v>
      </c>
      <c r="J68" s="62" t="s">
        <v>504</v>
      </c>
      <c r="K68" s="5">
        <v>1</v>
      </c>
      <c r="L68" s="5" t="e">
        <f t="shared" si="37"/>
        <v>#N/A</v>
      </c>
      <c r="M68" s="33" t="s">
        <v>220</v>
      </c>
      <c r="N68" s="10" t="e">
        <f>LEFT(VLOOKUP(F68,'WEB Domain'!D:H,6,0),3)&amp;IF(J68="S",9,K68)</f>
        <v>#N/A</v>
      </c>
      <c r="O68" s="10" t="e">
        <f>LEFT(VLOOKUP(F68,'WEB Domain'!D:H,6,0),3)&amp;IF(J68="S",9-1,K68-1)</f>
        <v>#N/A</v>
      </c>
      <c r="P68" s="14" t="str">
        <f t="shared" si="38"/>
        <v/>
      </c>
      <c r="Q68" s="5" t="e">
        <f t="shared" si="39"/>
        <v>#N/A</v>
      </c>
      <c r="R68" s="5" t="e">
        <f t="shared" si="20"/>
        <v>#N/A</v>
      </c>
      <c r="S68" s="5" t="s">
        <v>157</v>
      </c>
      <c r="T68" s="13" t="e">
        <f t="shared" ref="T68:T79" si="45">CONCATENATE("/",LOWER(B68),"/chn/",LOWER(LEFT(G68,3)),"/webApps")</f>
        <v>#N/A</v>
      </c>
      <c r="U68" s="13" t="e">
        <f t="shared" si="41"/>
        <v>#N/A</v>
      </c>
      <c r="V68" s="5" t="s">
        <v>490</v>
      </c>
      <c r="W68" s="13" t="s">
        <v>496</v>
      </c>
      <c r="X68" s="13">
        <v>9998</v>
      </c>
      <c r="Y68" s="13"/>
    </row>
    <row r="69" spans="1:25" s="77" customFormat="1" ht="16.5" customHeight="1" x14ac:dyDescent="0.3">
      <c r="A69" s="8" t="s">
        <v>9</v>
      </c>
      <c r="B69" s="8" t="s">
        <v>3</v>
      </c>
      <c r="C69" s="8">
        <v>3</v>
      </c>
      <c r="D69" s="8" t="s">
        <v>88</v>
      </c>
      <c r="E69" s="74" t="str">
        <f t="shared" si="44"/>
        <v>phpgwb03</v>
      </c>
      <c r="F69" s="33" t="s">
        <v>0</v>
      </c>
      <c r="G69" s="74" t="e">
        <f>VLOOKUP(IF(B69="itc",LEFT(F69,LEN(F69)-14),F69),'Domain별 코드 체계'!$B$5:$G$55,5,0)</f>
        <v>#N/A</v>
      </c>
      <c r="H69" s="8" t="s">
        <v>8</v>
      </c>
      <c r="I69" s="10" t="e">
        <f t="shared" si="36"/>
        <v>#N/A</v>
      </c>
      <c r="J69" s="62" t="s">
        <v>33</v>
      </c>
      <c r="K69" s="5">
        <v>1</v>
      </c>
      <c r="L69" s="5" t="e">
        <f t="shared" si="37"/>
        <v>#N/A</v>
      </c>
      <c r="M69" s="33" t="s">
        <v>221</v>
      </c>
      <c r="N69" s="10" t="e">
        <f>LEFT(VLOOKUP(F69,'WEB Domain'!D:H,6,0),3)&amp;IF(J69="S",9,K69)</f>
        <v>#N/A</v>
      </c>
      <c r="O69" s="10" t="e">
        <f>LEFT(VLOOKUP(F69,'WEB Domain'!D:H,6,0),3)&amp;IF(J69="S",9-1,K69-1)</f>
        <v>#N/A</v>
      </c>
      <c r="P69" s="14" t="e">
        <f t="shared" si="38"/>
        <v>#N/A</v>
      </c>
      <c r="Q69" s="5" t="e">
        <f t="shared" si="39"/>
        <v>#N/A</v>
      </c>
      <c r="R69" s="5" t="e">
        <f t="shared" si="20"/>
        <v>#N/A</v>
      </c>
      <c r="S69" s="5" t="s">
        <v>157</v>
      </c>
      <c r="T69" s="13" t="e">
        <f t="shared" si="45"/>
        <v>#N/A</v>
      </c>
      <c r="U69" s="13" t="e">
        <f t="shared" si="41"/>
        <v>#N/A</v>
      </c>
      <c r="V69" s="5" t="s">
        <v>495</v>
      </c>
      <c r="W69" s="13" t="s">
        <v>496</v>
      </c>
      <c r="X69" s="13">
        <v>9998</v>
      </c>
      <c r="Y69" s="13"/>
    </row>
    <row r="70" spans="1:25" s="77" customFormat="1" ht="16.5" customHeight="1" x14ac:dyDescent="0.3">
      <c r="A70" s="8" t="s">
        <v>9</v>
      </c>
      <c r="B70" s="8" t="s">
        <v>3</v>
      </c>
      <c r="C70" s="8">
        <v>3</v>
      </c>
      <c r="D70" s="8" t="s">
        <v>88</v>
      </c>
      <c r="E70" s="74" t="str">
        <f t="shared" si="44"/>
        <v>phpgwb03</v>
      </c>
      <c r="F70" s="33" t="s">
        <v>21</v>
      </c>
      <c r="G70" s="74" t="e">
        <f>VLOOKUP(IF(B70="itc",LEFT(F70,LEN(F70)-14),F70),'Domain별 코드 체계'!$B$5:$G$55,5,0)</f>
        <v>#N/A</v>
      </c>
      <c r="H70" s="8" t="s">
        <v>8</v>
      </c>
      <c r="I70" s="10" t="e">
        <f t="shared" si="36"/>
        <v>#N/A</v>
      </c>
      <c r="J70" s="62" t="s">
        <v>33</v>
      </c>
      <c r="K70" s="5">
        <v>1</v>
      </c>
      <c r="L70" s="5" t="e">
        <f t="shared" si="37"/>
        <v>#N/A</v>
      </c>
      <c r="M70" s="37" t="s">
        <v>222</v>
      </c>
      <c r="N70" s="10" t="e">
        <f>LEFT(VLOOKUP(F70,'WEB Domain'!D:H,6,0),3)&amp;IF(J70="S",9,K70)</f>
        <v>#N/A</v>
      </c>
      <c r="O70" s="10" t="e">
        <f>LEFT(VLOOKUP(F70,'WEB Domain'!D:H,6,0),3)&amp;IF(J70="S",9-1,K70-1)</f>
        <v>#N/A</v>
      </c>
      <c r="P70" s="14" t="e">
        <f t="shared" si="38"/>
        <v>#N/A</v>
      </c>
      <c r="Q70" s="5" t="e">
        <f t="shared" si="39"/>
        <v>#N/A</v>
      </c>
      <c r="R70" s="5" t="e">
        <f t="shared" si="20"/>
        <v>#N/A</v>
      </c>
      <c r="S70" s="5" t="s">
        <v>157</v>
      </c>
      <c r="T70" s="13" t="e">
        <f t="shared" si="45"/>
        <v>#N/A</v>
      </c>
      <c r="U70" s="13" t="e">
        <f t="shared" si="41"/>
        <v>#N/A</v>
      </c>
      <c r="V70" s="5" t="s">
        <v>495</v>
      </c>
      <c r="W70" s="13" t="s">
        <v>496</v>
      </c>
      <c r="X70" s="13">
        <v>9998</v>
      </c>
      <c r="Y70" s="13"/>
    </row>
    <row r="71" spans="1:25" s="77" customFormat="1" ht="16.5" customHeight="1" x14ac:dyDescent="0.3">
      <c r="A71" s="8" t="s">
        <v>9</v>
      </c>
      <c r="B71" s="8" t="s">
        <v>3</v>
      </c>
      <c r="C71" s="8">
        <v>3</v>
      </c>
      <c r="D71" s="8" t="s">
        <v>88</v>
      </c>
      <c r="E71" s="74" t="str">
        <f t="shared" si="44"/>
        <v>phpgwb03</v>
      </c>
      <c r="F71" s="33" t="s">
        <v>35</v>
      </c>
      <c r="G71" s="74" t="e">
        <f>VLOOKUP(IF(B71="itc",LEFT(F71,LEN(F71)-14),F71),'Domain별 코드 체계'!$B$5:$G$55,5,0)</f>
        <v>#N/A</v>
      </c>
      <c r="H71" s="8" t="s">
        <v>8</v>
      </c>
      <c r="I71" s="10" t="e">
        <f t="shared" si="36"/>
        <v>#N/A</v>
      </c>
      <c r="J71" s="62" t="s">
        <v>33</v>
      </c>
      <c r="K71" s="5">
        <v>1</v>
      </c>
      <c r="L71" s="5" t="e">
        <f t="shared" si="37"/>
        <v>#N/A</v>
      </c>
      <c r="M71" s="37" t="s">
        <v>223</v>
      </c>
      <c r="N71" s="10" t="e">
        <f>LEFT(VLOOKUP(F71,'WEB Domain'!D:H,6,0),3)&amp;IF(J71="S",9,K71)</f>
        <v>#N/A</v>
      </c>
      <c r="O71" s="10" t="e">
        <f>LEFT(VLOOKUP(F71,'WEB Domain'!D:H,6,0),3)&amp;IF(J71="S",9-1,K71-1)</f>
        <v>#N/A</v>
      </c>
      <c r="P71" s="14" t="e">
        <f t="shared" si="38"/>
        <v>#N/A</v>
      </c>
      <c r="Q71" s="5" t="e">
        <f t="shared" si="39"/>
        <v>#N/A</v>
      </c>
      <c r="R71" s="5" t="e">
        <f t="shared" si="20"/>
        <v>#N/A</v>
      </c>
      <c r="S71" s="5" t="s">
        <v>157</v>
      </c>
      <c r="T71" s="13" t="e">
        <f t="shared" si="45"/>
        <v>#N/A</v>
      </c>
      <c r="U71" s="13" t="e">
        <f t="shared" si="41"/>
        <v>#N/A</v>
      </c>
      <c r="V71" s="5" t="s">
        <v>495</v>
      </c>
      <c r="W71" s="13" t="s">
        <v>496</v>
      </c>
      <c r="X71" s="13">
        <v>9998</v>
      </c>
      <c r="Y71" s="13"/>
    </row>
    <row r="72" spans="1:25" s="77" customFormat="1" ht="16.5" customHeight="1" x14ac:dyDescent="0.3">
      <c r="A72" s="8" t="s">
        <v>9</v>
      </c>
      <c r="B72" s="8" t="s">
        <v>3</v>
      </c>
      <c r="C72" s="8">
        <v>3</v>
      </c>
      <c r="D72" s="8" t="s">
        <v>88</v>
      </c>
      <c r="E72" s="74" t="str">
        <f t="shared" si="44"/>
        <v>phpgwb03</v>
      </c>
      <c r="F72" s="33" t="s">
        <v>350</v>
      </c>
      <c r="G72" s="74" t="e">
        <f>VLOOKUP(IF(B72="itc",LEFT(F72,LEN(F72)-14),F72),'Domain별 코드 체계'!$B$5:$G$55,5,0)</f>
        <v>#N/A</v>
      </c>
      <c r="H72" s="8" t="s">
        <v>8</v>
      </c>
      <c r="I72" s="10" t="e">
        <f t="shared" ref="I72:I75" si="46">CONCATENATE(UPPER(IF(A72="d","P",A72)),"-",G72,"-",H72)</f>
        <v>#N/A</v>
      </c>
      <c r="J72" s="62" t="s">
        <v>33</v>
      </c>
      <c r="K72" s="5">
        <v>1</v>
      </c>
      <c r="L72" s="5" t="e">
        <f t="shared" si="37"/>
        <v>#N/A</v>
      </c>
      <c r="M72" s="37" t="s">
        <v>359</v>
      </c>
      <c r="N72" s="10" t="e">
        <f>LEFT(VLOOKUP(F72,'WEB Domain'!D:H,6,0),3)&amp;IF(J72="S",9,K72)</f>
        <v>#N/A</v>
      </c>
      <c r="O72" s="10" t="e">
        <f>LEFT(VLOOKUP(F72,'WEB Domain'!D:H,6,0),3)&amp;IF(J72="S",9-1,K72-1)</f>
        <v>#N/A</v>
      </c>
      <c r="P72" s="14" t="e">
        <f t="shared" si="38"/>
        <v>#N/A</v>
      </c>
      <c r="Q72" s="5" t="e">
        <f t="shared" si="39"/>
        <v>#N/A</v>
      </c>
      <c r="R72" s="5" t="e">
        <f t="shared" ref="R72:R75" si="47">Q72+1</f>
        <v>#N/A</v>
      </c>
      <c r="S72" s="5" t="s">
        <v>157</v>
      </c>
      <c r="T72" s="13" t="e">
        <f t="shared" si="45"/>
        <v>#N/A</v>
      </c>
      <c r="U72" s="13" t="e">
        <f t="shared" si="41"/>
        <v>#N/A</v>
      </c>
      <c r="V72" s="5" t="s">
        <v>495</v>
      </c>
      <c r="W72" s="13" t="s">
        <v>496</v>
      </c>
      <c r="X72" s="13">
        <v>9998</v>
      </c>
      <c r="Y72" s="13"/>
    </row>
    <row r="73" spans="1:25" s="77" customFormat="1" ht="16.5" customHeight="1" x14ac:dyDescent="0.3">
      <c r="A73" s="8" t="s">
        <v>9</v>
      </c>
      <c r="B73" s="8" t="s">
        <v>3</v>
      </c>
      <c r="C73" s="8">
        <v>3</v>
      </c>
      <c r="D73" s="8" t="s">
        <v>88</v>
      </c>
      <c r="E73" s="74" t="str">
        <f t="shared" si="44"/>
        <v>phpgwb03</v>
      </c>
      <c r="F73" s="33" t="s">
        <v>351</v>
      </c>
      <c r="G73" s="74" t="e">
        <f>VLOOKUP(IF(B73="itc",LEFT(F73,LEN(F73)-14),F73),'Domain별 코드 체계'!$B$5:$G$55,5,0)</f>
        <v>#N/A</v>
      </c>
      <c r="H73" s="8" t="s">
        <v>8</v>
      </c>
      <c r="I73" s="10" t="e">
        <f t="shared" si="46"/>
        <v>#N/A</v>
      </c>
      <c r="J73" s="62" t="s">
        <v>33</v>
      </c>
      <c r="K73" s="5">
        <v>1</v>
      </c>
      <c r="L73" s="5" t="e">
        <f t="shared" si="37"/>
        <v>#N/A</v>
      </c>
      <c r="M73" s="37" t="s">
        <v>360</v>
      </c>
      <c r="N73" s="10" t="e">
        <f>LEFT(VLOOKUP(F73,'WEB Domain'!D:H,6,0),3)&amp;IF(J73="S",9,K73)</f>
        <v>#N/A</v>
      </c>
      <c r="O73" s="10" t="e">
        <f>LEFT(VLOOKUP(F73,'WEB Domain'!D:H,6,0),3)&amp;IF(J73="S",9-1,K73-1)</f>
        <v>#N/A</v>
      </c>
      <c r="P73" s="14" t="e">
        <f t="shared" si="38"/>
        <v>#N/A</v>
      </c>
      <c r="Q73" s="5" t="e">
        <f t="shared" si="39"/>
        <v>#N/A</v>
      </c>
      <c r="R73" s="5" t="e">
        <f t="shared" si="47"/>
        <v>#N/A</v>
      </c>
      <c r="S73" s="5" t="s">
        <v>157</v>
      </c>
      <c r="T73" s="13" t="e">
        <f t="shared" si="45"/>
        <v>#N/A</v>
      </c>
      <c r="U73" s="13" t="e">
        <f t="shared" si="41"/>
        <v>#N/A</v>
      </c>
      <c r="V73" s="5" t="s">
        <v>495</v>
      </c>
      <c r="W73" s="13" t="s">
        <v>496</v>
      </c>
      <c r="X73" s="13">
        <v>9998</v>
      </c>
      <c r="Y73" s="13"/>
    </row>
    <row r="74" spans="1:25" s="77" customFormat="1" ht="16.5" customHeight="1" x14ac:dyDescent="0.3">
      <c r="A74" s="8" t="s">
        <v>9</v>
      </c>
      <c r="B74" s="8" t="s">
        <v>3</v>
      </c>
      <c r="C74" s="8">
        <v>3</v>
      </c>
      <c r="D74" s="8" t="s">
        <v>88</v>
      </c>
      <c r="E74" s="74" t="str">
        <f t="shared" si="44"/>
        <v>phpgwb03</v>
      </c>
      <c r="F74" s="33" t="s">
        <v>352</v>
      </c>
      <c r="G74" s="74" t="e">
        <f>VLOOKUP(IF(B74="itc",LEFT(F74,LEN(F74)-14),F74),'Domain별 코드 체계'!$B$5:$G$55,5,0)</f>
        <v>#N/A</v>
      </c>
      <c r="H74" s="8" t="s">
        <v>8</v>
      </c>
      <c r="I74" s="10" t="e">
        <f t="shared" si="46"/>
        <v>#N/A</v>
      </c>
      <c r="J74" s="62" t="s">
        <v>33</v>
      </c>
      <c r="K74" s="5">
        <v>1</v>
      </c>
      <c r="L74" s="5" t="e">
        <f t="shared" si="37"/>
        <v>#N/A</v>
      </c>
      <c r="M74" s="37" t="s">
        <v>361</v>
      </c>
      <c r="N74" s="10" t="e">
        <f>LEFT(VLOOKUP(F74,'WEB Domain'!D:H,6,0),3)&amp;IF(J74="S",9,K74)</f>
        <v>#N/A</v>
      </c>
      <c r="O74" s="10" t="e">
        <f>LEFT(VLOOKUP(F74,'WEB Domain'!D:H,6,0),3)&amp;IF(J74="S",9-1,K74-1)</f>
        <v>#N/A</v>
      </c>
      <c r="P74" s="14" t="e">
        <f t="shared" si="38"/>
        <v>#N/A</v>
      </c>
      <c r="Q74" s="5" t="e">
        <f t="shared" si="39"/>
        <v>#N/A</v>
      </c>
      <c r="R74" s="5" t="e">
        <f t="shared" si="47"/>
        <v>#N/A</v>
      </c>
      <c r="S74" s="5" t="s">
        <v>157</v>
      </c>
      <c r="T74" s="13" t="e">
        <f t="shared" si="45"/>
        <v>#N/A</v>
      </c>
      <c r="U74" s="13" t="e">
        <f t="shared" si="41"/>
        <v>#N/A</v>
      </c>
      <c r="V74" s="5" t="s">
        <v>495</v>
      </c>
      <c r="W74" s="13" t="s">
        <v>496</v>
      </c>
      <c r="X74" s="13">
        <v>9998</v>
      </c>
      <c r="Y74" s="13"/>
    </row>
    <row r="75" spans="1:25" s="77" customFormat="1" ht="16.5" customHeight="1" x14ac:dyDescent="0.3">
      <c r="A75" s="8" t="s">
        <v>447</v>
      </c>
      <c r="B75" s="8" t="s">
        <v>448</v>
      </c>
      <c r="C75" s="8">
        <v>3</v>
      </c>
      <c r="D75" s="8" t="s">
        <v>88</v>
      </c>
      <c r="E75" s="74" t="str">
        <f t="shared" ref="E75" si="48">A75&amp;B75&amp;"wb0"&amp;C75</f>
        <v>phpgwb03</v>
      </c>
      <c r="F75" s="33" t="s">
        <v>449</v>
      </c>
      <c r="G75" s="74" t="e">
        <f>VLOOKUP(IF(B75="itc",LEFT(F75,LEN(F75)-14),F75),'Domain별 코드 체계'!$B$5:$G$55,5,0)</f>
        <v>#N/A</v>
      </c>
      <c r="H75" s="8" t="s">
        <v>8</v>
      </c>
      <c r="I75" s="10" t="e">
        <f t="shared" si="46"/>
        <v>#N/A</v>
      </c>
      <c r="J75" s="62" t="s">
        <v>33</v>
      </c>
      <c r="K75" s="5">
        <v>1</v>
      </c>
      <c r="L75" s="5" t="e">
        <f t="shared" ref="L75:L95" si="49">CONCATENATE(I75,"-",J75,C75,K75)</f>
        <v>#N/A</v>
      </c>
      <c r="M75" s="37" t="s">
        <v>439</v>
      </c>
      <c r="N75" s="10" t="e">
        <f>LEFT(VLOOKUP(F75,'WEB Domain'!D:H,6,0),3)&amp;IF(J75="S",9,K75)</f>
        <v>#N/A</v>
      </c>
      <c r="O75" s="10" t="e">
        <f>LEFT(VLOOKUP(F75,'WEB Domain'!D:H,6,0),3)&amp;IF(J75="S",9-1,K75-1)</f>
        <v>#N/A</v>
      </c>
      <c r="P75" s="14" t="e">
        <f t="shared" ref="P75:P95" si="50">IF(J75="F",IF(K75=1,N75-2000,""),"")</f>
        <v>#N/A</v>
      </c>
      <c r="Q75" s="5" t="e">
        <f t="shared" ref="Q75:Q95" si="51">IF(J75="F",IF(K75=1,N75-1999,N75-2000+K75),N75-2001)</f>
        <v>#N/A</v>
      </c>
      <c r="R75" s="5" t="e">
        <f t="shared" si="47"/>
        <v>#N/A</v>
      </c>
      <c r="S75" s="5" t="s">
        <v>157</v>
      </c>
      <c r="T75" s="13" t="e">
        <f t="shared" si="45"/>
        <v>#N/A</v>
      </c>
      <c r="U75" s="13" t="e">
        <f t="shared" ref="U75:U95" si="52">CONCATENATE("/log/ohs12/",I75,"/",L75)</f>
        <v>#N/A</v>
      </c>
      <c r="V75" s="5" t="s">
        <v>495</v>
      </c>
      <c r="W75" s="13" t="s">
        <v>496</v>
      </c>
      <c r="X75" s="13">
        <v>9998</v>
      </c>
      <c r="Y75" s="13"/>
    </row>
    <row r="76" spans="1:25" s="77" customFormat="1" ht="16.5" customHeight="1" x14ac:dyDescent="0.3">
      <c r="A76" s="8" t="s">
        <v>9</v>
      </c>
      <c r="B76" s="8" t="s">
        <v>3</v>
      </c>
      <c r="C76" s="8">
        <v>3</v>
      </c>
      <c r="D76" s="8" t="s">
        <v>88</v>
      </c>
      <c r="E76" s="74" t="str">
        <f t="shared" si="44"/>
        <v>phpgwb03</v>
      </c>
      <c r="F76" s="33" t="s">
        <v>189</v>
      </c>
      <c r="G76" s="74" t="e">
        <f>VLOOKUP(IF(B76="itc",LEFT(F76,LEN(F76)-14),F76),'Domain별 코드 체계'!$B$5:$G$55,5,0)</f>
        <v>#N/A</v>
      </c>
      <c r="H76" s="8" t="s">
        <v>8</v>
      </c>
      <c r="I76" s="10" t="e">
        <f t="shared" si="36"/>
        <v>#N/A</v>
      </c>
      <c r="J76" s="62" t="s">
        <v>33</v>
      </c>
      <c r="K76" s="5">
        <v>1</v>
      </c>
      <c r="L76" s="5" t="e">
        <f t="shared" si="49"/>
        <v>#N/A</v>
      </c>
      <c r="M76" s="33" t="s">
        <v>224</v>
      </c>
      <c r="N76" s="10" t="e">
        <f>LEFT(VLOOKUP(F76,'WEB Domain'!D:H,6,0),3)&amp;IF(J76="S",9,K76)</f>
        <v>#N/A</v>
      </c>
      <c r="O76" s="10" t="e">
        <f>LEFT(VLOOKUP(F76,'WEB Domain'!D:H,6,0),3)&amp;IF(J76="S",9-1,K76-1)</f>
        <v>#N/A</v>
      </c>
      <c r="P76" s="14" t="e">
        <f t="shared" si="50"/>
        <v>#N/A</v>
      </c>
      <c r="Q76" s="5" t="e">
        <f t="shared" si="51"/>
        <v>#N/A</v>
      </c>
      <c r="R76" s="5" t="e">
        <f t="shared" si="20"/>
        <v>#N/A</v>
      </c>
      <c r="S76" s="5" t="s">
        <v>157</v>
      </c>
      <c r="T76" s="13" t="e">
        <f t="shared" si="45"/>
        <v>#N/A</v>
      </c>
      <c r="U76" s="13" t="e">
        <f t="shared" si="52"/>
        <v>#N/A</v>
      </c>
      <c r="V76" s="5" t="s">
        <v>495</v>
      </c>
      <c r="W76" s="13" t="s">
        <v>496</v>
      </c>
      <c r="X76" s="13">
        <v>9998</v>
      </c>
      <c r="Y76" s="13"/>
    </row>
    <row r="77" spans="1:25" s="77" customFormat="1" ht="16.5" customHeight="1" x14ac:dyDescent="0.3">
      <c r="A77" s="8" t="s">
        <v>9</v>
      </c>
      <c r="B77" s="8" t="s">
        <v>3</v>
      </c>
      <c r="C77" s="8">
        <v>3</v>
      </c>
      <c r="D77" s="8" t="s">
        <v>88</v>
      </c>
      <c r="E77" s="74" t="str">
        <f t="shared" si="44"/>
        <v>phpgwb03</v>
      </c>
      <c r="F77" s="33" t="s">
        <v>36</v>
      </c>
      <c r="G77" s="74" t="e">
        <f>VLOOKUP(IF(B77="itc",LEFT(F77,LEN(F77)-14),F77),'Domain별 코드 체계'!$B$5:$G$55,5,0)</f>
        <v>#N/A</v>
      </c>
      <c r="H77" s="8" t="s">
        <v>8</v>
      </c>
      <c r="I77" s="10" t="e">
        <f t="shared" si="36"/>
        <v>#N/A</v>
      </c>
      <c r="J77" s="62" t="s">
        <v>33</v>
      </c>
      <c r="K77" s="5">
        <v>1</v>
      </c>
      <c r="L77" s="5" t="e">
        <f t="shared" si="49"/>
        <v>#N/A</v>
      </c>
      <c r="M77" s="33" t="s">
        <v>225</v>
      </c>
      <c r="N77" s="10" t="e">
        <f>LEFT(VLOOKUP(F77,'WEB Domain'!D:H,6,0),3)&amp;IF(J77="S",9,K77)</f>
        <v>#N/A</v>
      </c>
      <c r="O77" s="10" t="e">
        <f>LEFT(VLOOKUP(F77,'WEB Domain'!D:H,6,0),3)&amp;IF(J77="S",9-1,K77-1)</f>
        <v>#N/A</v>
      </c>
      <c r="P77" s="14" t="e">
        <f t="shared" si="50"/>
        <v>#N/A</v>
      </c>
      <c r="Q77" s="5" t="e">
        <f t="shared" si="51"/>
        <v>#N/A</v>
      </c>
      <c r="R77" s="5" t="e">
        <f t="shared" si="20"/>
        <v>#N/A</v>
      </c>
      <c r="S77" s="5" t="s">
        <v>157</v>
      </c>
      <c r="T77" s="13" t="e">
        <f t="shared" si="45"/>
        <v>#N/A</v>
      </c>
      <c r="U77" s="13" t="e">
        <f t="shared" si="52"/>
        <v>#N/A</v>
      </c>
      <c r="V77" s="5" t="s">
        <v>495</v>
      </c>
      <c r="W77" s="13" t="s">
        <v>496</v>
      </c>
      <c r="X77" s="13">
        <v>9998</v>
      </c>
      <c r="Y77" s="13"/>
    </row>
    <row r="78" spans="1:25" s="77" customFormat="1" ht="16.5" customHeight="1" x14ac:dyDescent="0.3">
      <c r="A78" s="8" t="s">
        <v>9</v>
      </c>
      <c r="B78" s="8" t="s">
        <v>3</v>
      </c>
      <c r="C78" s="8">
        <v>3</v>
      </c>
      <c r="D78" s="8" t="s">
        <v>88</v>
      </c>
      <c r="E78" s="74" t="str">
        <f t="shared" ref="E78:E93" si="53">A78&amp;B78&amp;"wb0"&amp;C78</f>
        <v>phpgwb03</v>
      </c>
      <c r="F78" s="33" t="s">
        <v>299</v>
      </c>
      <c r="G78" s="74" t="e">
        <f>VLOOKUP(IF(B78="itc",LEFT(F78,LEN(F78)-14),F78),'Domain별 코드 체계'!$B$5:$G$55,5,0)</f>
        <v>#N/A</v>
      </c>
      <c r="H78" s="8" t="s">
        <v>8</v>
      </c>
      <c r="I78" s="10" t="e">
        <f t="shared" ref="I78:I79" si="54">CONCATENATE(UPPER(IF(A78="d","P",A78)),"-",G78,"-",H78)</f>
        <v>#N/A</v>
      </c>
      <c r="J78" s="62" t="s">
        <v>33</v>
      </c>
      <c r="K78" s="5">
        <v>1</v>
      </c>
      <c r="L78" s="5" t="e">
        <f t="shared" si="49"/>
        <v>#N/A</v>
      </c>
      <c r="M78" s="33" t="s">
        <v>442</v>
      </c>
      <c r="N78" s="10" t="e">
        <f>LEFT(VLOOKUP(F78,'WEB Domain'!D:H,6,0),3)&amp;IF(J78="S",9,K78)</f>
        <v>#N/A</v>
      </c>
      <c r="O78" s="10" t="e">
        <f>LEFT(VLOOKUP(F78,'WEB Domain'!D:H,6,0),3)&amp;IF(J78="S",9-1,K78-1)</f>
        <v>#N/A</v>
      </c>
      <c r="P78" s="14" t="e">
        <f t="shared" si="50"/>
        <v>#N/A</v>
      </c>
      <c r="Q78" s="5" t="e">
        <f t="shared" si="51"/>
        <v>#N/A</v>
      </c>
      <c r="R78" s="5" t="e">
        <f t="shared" ref="R78:R79" si="55">Q78+1</f>
        <v>#N/A</v>
      </c>
      <c r="S78" s="5" t="s">
        <v>157</v>
      </c>
      <c r="T78" s="13" t="e">
        <f t="shared" si="45"/>
        <v>#N/A</v>
      </c>
      <c r="U78" s="13" t="e">
        <f t="shared" si="52"/>
        <v>#N/A</v>
      </c>
      <c r="V78" s="5" t="s">
        <v>495</v>
      </c>
      <c r="W78" s="13" t="s">
        <v>496</v>
      </c>
      <c r="X78" s="13">
        <v>9998</v>
      </c>
      <c r="Y78" s="13"/>
    </row>
    <row r="79" spans="1:25" s="77" customFormat="1" ht="16.5" customHeight="1" x14ac:dyDescent="0.3">
      <c r="A79" s="8" t="s">
        <v>542</v>
      </c>
      <c r="B79" s="8" t="s">
        <v>551</v>
      </c>
      <c r="C79" s="8">
        <v>3</v>
      </c>
      <c r="D79" s="8" t="s">
        <v>486</v>
      </c>
      <c r="E79" s="74" t="str">
        <f t="shared" si="53"/>
        <v>phpgwb03</v>
      </c>
      <c r="F79" s="33" t="s">
        <v>563</v>
      </c>
      <c r="G79" s="74" t="e">
        <f>VLOOKUP(IF(B79="itc",LEFT(F79,LEN(F79)-14),F79),'Domain별 코드 체계'!$B$5:$G$55,5,0)</f>
        <v>#N/A</v>
      </c>
      <c r="H79" s="8" t="s">
        <v>8</v>
      </c>
      <c r="I79" s="10" t="e">
        <f t="shared" si="54"/>
        <v>#N/A</v>
      </c>
      <c r="J79" s="62" t="s">
        <v>33</v>
      </c>
      <c r="K79" s="5">
        <v>1</v>
      </c>
      <c r="L79" s="5" t="e">
        <f t="shared" si="49"/>
        <v>#N/A</v>
      </c>
      <c r="M79" s="33" t="s">
        <v>441</v>
      </c>
      <c r="N79" s="10" t="e">
        <f>LEFT(VLOOKUP(F79,'WEB Domain'!D:H,6,0),3)&amp;IF(J79="S",9,K79)</f>
        <v>#N/A</v>
      </c>
      <c r="O79" s="10" t="e">
        <f>LEFT(VLOOKUP(F79,'WEB Domain'!D:H,6,0),3)&amp;IF(J79="S",9-1,K79-1)</f>
        <v>#N/A</v>
      </c>
      <c r="P79" s="14" t="e">
        <f t="shared" si="50"/>
        <v>#N/A</v>
      </c>
      <c r="Q79" s="5" t="e">
        <f t="shared" si="51"/>
        <v>#N/A</v>
      </c>
      <c r="R79" s="5" t="e">
        <f t="shared" si="55"/>
        <v>#N/A</v>
      </c>
      <c r="S79" s="5" t="s">
        <v>157</v>
      </c>
      <c r="T79" s="13" t="e">
        <f t="shared" si="45"/>
        <v>#N/A</v>
      </c>
      <c r="U79" s="13" t="e">
        <f t="shared" si="52"/>
        <v>#N/A</v>
      </c>
      <c r="V79" s="5" t="s">
        <v>495</v>
      </c>
      <c r="W79" s="13" t="s">
        <v>496</v>
      </c>
      <c r="X79" s="13">
        <v>9998</v>
      </c>
      <c r="Y79" s="13"/>
    </row>
    <row r="80" spans="1:25" s="77" customFormat="1" ht="16.5" customHeight="1" x14ac:dyDescent="0.3">
      <c r="A80" s="8" t="s">
        <v>564</v>
      </c>
      <c r="B80" s="8" t="s">
        <v>565</v>
      </c>
      <c r="C80" s="8">
        <v>4</v>
      </c>
      <c r="D80" s="8" t="s">
        <v>89</v>
      </c>
      <c r="E80" s="74" t="str">
        <f t="shared" si="53"/>
        <v>phpgwb04</v>
      </c>
      <c r="F80" s="33" t="s">
        <v>566</v>
      </c>
      <c r="G80" s="74" t="e">
        <f>VLOOKUP(IF(B80="itc",LEFT(F80,LEN(F80)-14),F80),'Domain별 코드 체계'!$B$5:$G$55,5,0)</f>
        <v>#N/A</v>
      </c>
      <c r="H80" s="8" t="s">
        <v>8</v>
      </c>
      <c r="I80" s="10" t="e">
        <f t="shared" si="36"/>
        <v>#N/A</v>
      </c>
      <c r="J80" s="62" t="s">
        <v>33</v>
      </c>
      <c r="K80" s="5">
        <v>1</v>
      </c>
      <c r="L80" s="5" t="e">
        <f t="shared" si="49"/>
        <v>#N/A</v>
      </c>
      <c r="M80" s="7" t="s">
        <v>226</v>
      </c>
      <c r="N80" s="10" t="e">
        <f>LEFT(VLOOKUP(F80,'WEB Domain'!D:H,6,0),3)&amp;IF(J80="S",9,K80)</f>
        <v>#N/A</v>
      </c>
      <c r="O80" s="10" t="e">
        <f>LEFT(VLOOKUP(F80,'WEB Domain'!D:H,6,0),3)&amp;IF(J80="S",9-1,K80-1)</f>
        <v>#N/A</v>
      </c>
      <c r="P80" s="14" t="e">
        <f t="shared" si="50"/>
        <v>#N/A</v>
      </c>
      <c r="Q80" s="5" t="e">
        <f t="shared" si="51"/>
        <v>#N/A</v>
      </c>
      <c r="R80" s="5" t="e">
        <f t="shared" si="20"/>
        <v>#N/A</v>
      </c>
      <c r="S80" s="5" t="s">
        <v>157</v>
      </c>
      <c r="T80" s="13" t="e">
        <f>CONCATENATE("/",LOWER(B80),"/chn/",LOWER(LEFT(G80,3)),"/webApps")</f>
        <v>#N/A</v>
      </c>
      <c r="U80" s="13" t="e">
        <f t="shared" si="52"/>
        <v>#N/A</v>
      </c>
      <c r="V80" s="5" t="s">
        <v>495</v>
      </c>
      <c r="W80" s="13" t="s">
        <v>496</v>
      </c>
      <c r="X80" s="13">
        <v>9998</v>
      </c>
      <c r="Y80" s="13"/>
    </row>
    <row r="81" spans="1:25" s="77" customFormat="1" ht="16.5" customHeight="1" x14ac:dyDescent="0.3">
      <c r="A81" s="8" t="s">
        <v>564</v>
      </c>
      <c r="B81" s="8" t="s">
        <v>565</v>
      </c>
      <c r="C81" s="8">
        <v>4</v>
      </c>
      <c r="D81" s="8" t="s">
        <v>89</v>
      </c>
      <c r="E81" s="74" t="str">
        <f t="shared" si="53"/>
        <v>phpgwb04</v>
      </c>
      <c r="F81" s="33" t="s">
        <v>566</v>
      </c>
      <c r="G81" s="74" t="e">
        <f>VLOOKUP(IF(B81="itc",LEFT(F81,LEN(F81)-14),F81),'Domain별 코드 체계'!$B$5:$G$55,5,0)</f>
        <v>#N/A</v>
      </c>
      <c r="H81" s="8" t="s">
        <v>8</v>
      </c>
      <c r="I81" s="10" t="e">
        <f t="shared" si="36"/>
        <v>#N/A</v>
      </c>
      <c r="J81" s="62" t="s">
        <v>504</v>
      </c>
      <c r="K81" s="5">
        <v>1</v>
      </c>
      <c r="L81" s="5" t="e">
        <f t="shared" si="49"/>
        <v>#N/A</v>
      </c>
      <c r="M81" s="52" t="s">
        <v>227</v>
      </c>
      <c r="N81" s="10" t="e">
        <f>LEFT(VLOOKUP(F81,'WEB Domain'!D:H,6,0),3)&amp;IF(J81="S",9,K81)</f>
        <v>#N/A</v>
      </c>
      <c r="O81" s="10" t="e">
        <f>LEFT(VLOOKUP(F81,'WEB Domain'!D:H,6,0),3)&amp;IF(J81="S",9-1,K81-1)</f>
        <v>#N/A</v>
      </c>
      <c r="P81" s="14" t="str">
        <f t="shared" si="50"/>
        <v/>
      </c>
      <c r="Q81" s="5" t="e">
        <f t="shared" si="51"/>
        <v>#N/A</v>
      </c>
      <c r="R81" s="5" t="e">
        <f t="shared" si="20"/>
        <v>#N/A</v>
      </c>
      <c r="S81" s="5" t="s">
        <v>157</v>
      </c>
      <c r="T81" s="13" t="e">
        <f>CONCATENATE("/",LOWER(B81),"/chn/",LOWER(LEFT(G81,3)),"/webApps")</f>
        <v>#N/A</v>
      </c>
      <c r="U81" s="13" t="e">
        <f t="shared" si="52"/>
        <v>#N/A</v>
      </c>
      <c r="V81" s="5" t="s">
        <v>490</v>
      </c>
      <c r="W81" s="13" t="s">
        <v>496</v>
      </c>
      <c r="X81" s="13">
        <v>9998</v>
      </c>
      <c r="Y81" s="13"/>
    </row>
    <row r="82" spans="1:25" s="77" customFormat="1" ht="16.5" customHeight="1" x14ac:dyDescent="0.3">
      <c r="A82" s="8" t="s">
        <v>564</v>
      </c>
      <c r="B82" s="8" t="s">
        <v>565</v>
      </c>
      <c r="C82" s="8">
        <v>4</v>
      </c>
      <c r="D82" s="8" t="s">
        <v>89</v>
      </c>
      <c r="E82" s="74" t="str">
        <f t="shared" si="53"/>
        <v>phpgwb04</v>
      </c>
      <c r="F82" s="33" t="s">
        <v>567</v>
      </c>
      <c r="G82" s="74" t="e">
        <f>VLOOKUP(IF(B82="itc",LEFT(F82,LEN(F82)-14),F82),'Domain별 코드 체계'!$B$5:$G$55,5,0)</f>
        <v>#N/A</v>
      </c>
      <c r="H82" s="8" t="s">
        <v>8</v>
      </c>
      <c r="I82" s="10" t="e">
        <f t="shared" si="36"/>
        <v>#N/A</v>
      </c>
      <c r="J82" s="62" t="s">
        <v>33</v>
      </c>
      <c r="K82" s="5">
        <v>1</v>
      </c>
      <c r="L82" s="5" t="e">
        <f t="shared" si="49"/>
        <v>#N/A</v>
      </c>
      <c r="M82" s="33" t="s">
        <v>228</v>
      </c>
      <c r="N82" s="10" t="e">
        <f>LEFT(VLOOKUP(F82,'WEB Domain'!D:H,6,0),3)&amp;IF(J82="S",9,K82)</f>
        <v>#N/A</v>
      </c>
      <c r="O82" s="10" t="e">
        <f>LEFT(VLOOKUP(F82,'WEB Domain'!D:H,6,0),3)&amp;IF(J82="S",9-1,K82-1)</f>
        <v>#N/A</v>
      </c>
      <c r="P82" s="14" t="e">
        <f t="shared" si="50"/>
        <v>#N/A</v>
      </c>
      <c r="Q82" s="5" t="e">
        <f t="shared" si="51"/>
        <v>#N/A</v>
      </c>
      <c r="R82" s="5" t="e">
        <f t="shared" si="20"/>
        <v>#N/A</v>
      </c>
      <c r="S82" s="5" t="s">
        <v>157</v>
      </c>
      <c r="T82" s="58" t="s">
        <v>510</v>
      </c>
      <c r="U82" s="13" t="e">
        <f t="shared" si="52"/>
        <v>#N/A</v>
      </c>
      <c r="V82" s="5" t="s">
        <v>490</v>
      </c>
      <c r="W82" s="13" t="s">
        <v>496</v>
      </c>
      <c r="X82" s="13">
        <v>9998</v>
      </c>
      <c r="Y82" s="13"/>
    </row>
    <row r="83" spans="1:25" s="77" customFormat="1" ht="16.5" customHeight="1" x14ac:dyDescent="0.3">
      <c r="A83" s="8" t="s">
        <v>564</v>
      </c>
      <c r="B83" s="8" t="s">
        <v>565</v>
      </c>
      <c r="C83" s="8">
        <v>4</v>
      </c>
      <c r="D83" s="8" t="s">
        <v>89</v>
      </c>
      <c r="E83" s="74" t="str">
        <f t="shared" si="53"/>
        <v>phpgwb04</v>
      </c>
      <c r="F83" s="33" t="s">
        <v>568</v>
      </c>
      <c r="G83" s="74" t="e">
        <f>VLOOKUP(IF(B83="itc",LEFT(F83,LEN(F83)-14),F83),'Domain별 코드 체계'!$B$5:$G$55,5,0)</f>
        <v>#N/A</v>
      </c>
      <c r="H83" s="8" t="s">
        <v>8</v>
      </c>
      <c r="I83" s="10" t="e">
        <f t="shared" si="36"/>
        <v>#N/A</v>
      </c>
      <c r="J83" s="62" t="s">
        <v>33</v>
      </c>
      <c r="K83" s="5">
        <v>1</v>
      </c>
      <c r="L83" s="5" t="e">
        <f t="shared" si="49"/>
        <v>#N/A</v>
      </c>
      <c r="M83" s="33" t="s">
        <v>229</v>
      </c>
      <c r="N83" s="10" t="e">
        <f>LEFT(VLOOKUP(F83,'WEB Domain'!D:H,6,0),3)&amp;IF(J83="S",9,K83)</f>
        <v>#N/A</v>
      </c>
      <c r="O83" s="10" t="e">
        <f>LEFT(VLOOKUP(F83,'WEB Domain'!D:H,6,0),3)&amp;IF(J83="S",9-1,K83-1)</f>
        <v>#N/A</v>
      </c>
      <c r="P83" s="14" t="e">
        <f t="shared" si="50"/>
        <v>#N/A</v>
      </c>
      <c r="Q83" s="5" t="e">
        <f t="shared" si="51"/>
        <v>#N/A</v>
      </c>
      <c r="R83" s="5" t="e">
        <f t="shared" si="20"/>
        <v>#N/A</v>
      </c>
      <c r="S83" s="5" t="s">
        <v>157</v>
      </c>
      <c r="T83" s="58" t="s">
        <v>511</v>
      </c>
      <c r="U83" s="13" t="e">
        <f t="shared" si="52"/>
        <v>#N/A</v>
      </c>
      <c r="V83" s="5" t="s">
        <v>490</v>
      </c>
      <c r="W83" s="13" t="s">
        <v>496</v>
      </c>
      <c r="X83" s="13">
        <v>9998</v>
      </c>
      <c r="Y83" s="13"/>
    </row>
    <row r="84" spans="1:25" s="77" customFormat="1" ht="16.5" customHeight="1" x14ac:dyDescent="0.3">
      <c r="A84" s="8" t="s">
        <v>564</v>
      </c>
      <c r="B84" s="8" t="s">
        <v>565</v>
      </c>
      <c r="C84" s="8">
        <v>4</v>
      </c>
      <c r="D84" s="8" t="s">
        <v>89</v>
      </c>
      <c r="E84" s="74" t="str">
        <f t="shared" si="53"/>
        <v>phpgwb04</v>
      </c>
      <c r="F84" s="33" t="s">
        <v>569</v>
      </c>
      <c r="G84" s="74" t="e">
        <f>VLOOKUP(IF(B84="itc",LEFT(F84,LEN(F84)-14),F84),'Domain별 코드 체계'!$B$5:$G$55,5,0)</f>
        <v>#N/A</v>
      </c>
      <c r="H84" s="8" t="s">
        <v>8</v>
      </c>
      <c r="I84" s="10" t="e">
        <f t="shared" si="36"/>
        <v>#N/A</v>
      </c>
      <c r="J84" s="62" t="s">
        <v>504</v>
      </c>
      <c r="K84" s="5">
        <v>1</v>
      </c>
      <c r="L84" s="5" t="e">
        <f t="shared" si="49"/>
        <v>#N/A</v>
      </c>
      <c r="M84" s="33" t="s">
        <v>234</v>
      </c>
      <c r="N84" s="10" t="e">
        <f>LEFT(VLOOKUP(F84,'WEB Domain'!D:H,6,0),3)&amp;IF(J84="S",9,K84)</f>
        <v>#N/A</v>
      </c>
      <c r="O84" s="10" t="e">
        <f>LEFT(VLOOKUP(F84,'WEB Domain'!D:H,6,0),3)&amp;IF(J84="S",9-1,K84-1)</f>
        <v>#N/A</v>
      </c>
      <c r="P84" s="14" t="str">
        <f t="shared" si="50"/>
        <v/>
      </c>
      <c r="Q84" s="5" t="e">
        <f t="shared" si="51"/>
        <v>#N/A</v>
      </c>
      <c r="R84" s="5" t="e">
        <f t="shared" si="20"/>
        <v>#N/A</v>
      </c>
      <c r="S84" s="5" t="s">
        <v>157</v>
      </c>
      <c r="T84" s="13" t="e">
        <f t="shared" ref="T84:T95" si="56">CONCATENATE("/",LOWER(B84),"/chn/",LOWER(LEFT(G84,3)),"/webApps")</f>
        <v>#N/A</v>
      </c>
      <c r="U84" s="13" t="e">
        <f t="shared" si="52"/>
        <v>#N/A</v>
      </c>
      <c r="V84" s="5" t="s">
        <v>490</v>
      </c>
      <c r="W84" s="13" t="s">
        <v>496</v>
      </c>
      <c r="X84" s="13">
        <v>9998</v>
      </c>
      <c r="Y84" s="13"/>
    </row>
    <row r="85" spans="1:25" s="77" customFormat="1" ht="16.5" customHeight="1" x14ac:dyDescent="0.3">
      <c r="A85" s="8" t="s">
        <v>564</v>
      </c>
      <c r="B85" s="8" t="s">
        <v>565</v>
      </c>
      <c r="C85" s="8">
        <v>4</v>
      </c>
      <c r="D85" s="8" t="s">
        <v>89</v>
      </c>
      <c r="E85" s="74" t="str">
        <f t="shared" si="53"/>
        <v>phpgwb04</v>
      </c>
      <c r="F85" s="33" t="s">
        <v>570</v>
      </c>
      <c r="G85" s="74" t="e">
        <f>VLOOKUP(IF(B85="itc",LEFT(F85,LEN(F85)-14),F85),'Domain별 코드 체계'!$B$5:$G$55,5,0)</f>
        <v>#N/A</v>
      </c>
      <c r="H85" s="8" t="s">
        <v>8</v>
      </c>
      <c r="I85" s="10" t="e">
        <f t="shared" si="36"/>
        <v>#N/A</v>
      </c>
      <c r="J85" s="62" t="s">
        <v>33</v>
      </c>
      <c r="K85" s="5">
        <v>1</v>
      </c>
      <c r="L85" s="5" t="e">
        <f t="shared" si="49"/>
        <v>#N/A</v>
      </c>
      <c r="M85" s="33" t="s">
        <v>230</v>
      </c>
      <c r="N85" s="10" t="e">
        <f>LEFT(VLOOKUP(F85,'WEB Domain'!D:H,6,0),3)&amp;IF(J85="S",9,K85)</f>
        <v>#N/A</v>
      </c>
      <c r="O85" s="10" t="e">
        <f>LEFT(VLOOKUP(F85,'WEB Domain'!D:H,6,0),3)&amp;IF(J85="S",9-1,K85-1)</f>
        <v>#N/A</v>
      </c>
      <c r="P85" s="14" t="e">
        <f t="shared" si="50"/>
        <v>#N/A</v>
      </c>
      <c r="Q85" s="5" t="e">
        <f t="shared" si="51"/>
        <v>#N/A</v>
      </c>
      <c r="R85" s="5" t="e">
        <f t="shared" si="20"/>
        <v>#N/A</v>
      </c>
      <c r="S85" s="5" t="s">
        <v>157</v>
      </c>
      <c r="T85" s="13" t="e">
        <f t="shared" si="56"/>
        <v>#N/A</v>
      </c>
      <c r="U85" s="13" t="e">
        <f t="shared" si="52"/>
        <v>#N/A</v>
      </c>
      <c r="V85" s="5" t="s">
        <v>495</v>
      </c>
      <c r="W85" s="13" t="s">
        <v>496</v>
      </c>
      <c r="X85" s="13">
        <v>9998</v>
      </c>
      <c r="Y85" s="13"/>
    </row>
    <row r="86" spans="1:25" s="77" customFormat="1" ht="16.5" customHeight="1" x14ac:dyDescent="0.3">
      <c r="A86" s="8" t="s">
        <v>564</v>
      </c>
      <c r="B86" s="8" t="s">
        <v>565</v>
      </c>
      <c r="C86" s="8">
        <v>4</v>
      </c>
      <c r="D86" s="8" t="s">
        <v>89</v>
      </c>
      <c r="E86" s="74" t="str">
        <f t="shared" si="53"/>
        <v>phpgwb04</v>
      </c>
      <c r="F86" s="33" t="s">
        <v>556</v>
      </c>
      <c r="G86" s="74" t="e">
        <f>VLOOKUP(IF(B86="itc",LEFT(F86,LEN(F86)-14),F86),'Domain별 코드 체계'!$B$5:$G$55,5,0)</f>
        <v>#N/A</v>
      </c>
      <c r="H86" s="8" t="s">
        <v>8</v>
      </c>
      <c r="I86" s="10" t="e">
        <f t="shared" si="36"/>
        <v>#N/A</v>
      </c>
      <c r="J86" s="62" t="s">
        <v>33</v>
      </c>
      <c r="K86" s="5">
        <v>1</v>
      </c>
      <c r="L86" s="5" t="e">
        <f t="shared" si="49"/>
        <v>#N/A</v>
      </c>
      <c r="M86" s="37" t="s">
        <v>231</v>
      </c>
      <c r="N86" s="10" t="e">
        <f>LEFT(VLOOKUP(F86,'WEB Domain'!D:H,6,0),3)&amp;IF(J86="S",9,K86)</f>
        <v>#N/A</v>
      </c>
      <c r="O86" s="10" t="e">
        <f>LEFT(VLOOKUP(F86,'WEB Domain'!D:H,6,0),3)&amp;IF(J86="S",9-1,K86-1)</f>
        <v>#N/A</v>
      </c>
      <c r="P86" s="14" t="e">
        <f t="shared" si="50"/>
        <v>#N/A</v>
      </c>
      <c r="Q86" s="5" t="e">
        <f t="shared" si="51"/>
        <v>#N/A</v>
      </c>
      <c r="R86" s="5" t="e">
        <f t="shared" si="20"/>
        <v>#N/A</v>
      </c>
      <c r="S86" s="5" t="s">
        <v>157</v>
      </c>
      <c r="T86" s="13" t="e">
        <f t="shared" si="56"/>
        <v>#N/A</v>
      </c>
      <c r="U86" s="13" t="e">
        <f t="shared" si="52"/>
        <v>#N/A</v>
      </c>
      <c r="V86" s="5" t="s">
        <v>495</v>
      </c>
      <c r="W86" s="13" t="s">
        <v>496</v>
      </c>
      <c r="X86" s="13">
        <v>9998</v>
      </c>
      <c r="Y86" s="13"/>
    </row>
    <row r="87" spans="1:25" s="77" customFormat="1" ht="16.5" customHeight="1" x14ac:dyDescent="0.3">
      <c r="A87" s="8" t="s">
        <v>564</v>
      </c>
      <c r="B87" s="8" t="s">
        <v>565</v>
      </c>
      <c r="C87" s="8">
        <v>4</v>
      </c>
      <c r="D87" s="8" t="s">
        <v>89</v>
      </c>
      <c r="E87" s="74" t="str">
        <f t="shared" si="53"/>
        <v>phpgwb04</v>
      </c>
      <c r="F87" s="33" t="s">
        <v>571</v>
      </c>
      <c r="G87" s="74" t="e">
        <f>VLOOKUP(IF(B87="itc",LEFT(F87,LEN(F87)-14),F87),'Domain별 코드 체계'!$B$5:$G$55,5,0)</f>
        <v>#N/A</v>
      </c>
      <c r="H87" s="8" t="s">
        <v>8</v>
      </c>
      <c r="I87" s="10" t="e">
        <f t="shared" si="36"/>
        <v>#N/A</v>
      </c>
      <c r="J87" s="62" t="s">
        <v>33</v>
      </c>
      <c r="K87" s="5">
        <v>1</v>
      </c>
      <c r="L87" s="5" t="e">
        <f t="shared" si="49"/>
        <v>#N/A</v>
      </c>
      <c r="M87" s="37" t="s">
        <v>232</v>
      </c>
      <c r="N87" s="10" t="e">
        <f>LEFT(VLOOKUP(F87,'WEB Domain'!D:H,6,0),3)&amp;IF(J87="S",9,K87)</f>
        <v>#N/A</v>
      </c>
      <c r="O87" s="10" t="e">
        <f>LEFT(VLOOKUP(F87,'WEB Domain'!D:H,6,0),3)&amp;IF(J87="S",9-1,K87-1)</f>
        <v>#N/A</v>
      </c>
      <c r="P87" s="14" t="e">
        <f t="shared" si="50"/>
        <v>#N/A</v>
      </c>
      <c r="Q87" s="5" t="e">
        <f t="shared" si="51"/>
        <v>#N/A</v>
      </c>
      <c r="R87" s="5" t="e">
        <f t="shared" si="20"/>
        <v>#N/A</v>
      </c>
      <c r="S87" s="5" t="s">
        <v>157</v>
      </c>
      <c r="T87" s="13" t="e">
        <f t="shared" si="56"/>
        <v>#N/A</v>
      </c>
      <c r="U87" s="13" t="e">
        <f t="shared" si="52"/>
        <v>#N/A</v>
      </c>
      <c r="V87" s="5" t="s">
        <v>495</v>
      </c>
      <c r="W87" s="13" t="s">
        <v>496</v>
      </c>
      <c r="X87" s="13">
        <v>9998</v>
      </c>
      <c r="Y87" s="13"/>
    </row>
    <row r="88" spans="1:25" s="77" customFormat="1" ht="16.5" customHeight="1" x14ac:dyDescent="0.3">
      <c r="A88" s="8" t="s">
        <v>564</v>
      </c>
      <c r="B88" s="8" t="s">
        <v>565</v>
      </c>
      <c r="C88" s="8">
        <v>4</v>
      </c>
      <c r="D88" s="8" t="s">
        <v>89</v>
      </c>
      <c r="E88" s="74" t="str">
        <f t="shared" si="53"/>
        <v>phpgwb04</v>
      </c>
      <c r="F88" s="33" t="s">
        <v>572</v>
      </c>
      <c r="G88" s="74" t="e">
        <f>VLOOKUP(IF(B88="itc",LEFT(F88,LEN(F88)-14),F88),'Domain별 코드 체계'!$B$5:$G$55,5,0)</f>
        <v>#N/A</v>
      </c>
      <c r="H88" s="8" t="s">
        <v>8</v>
      </c>
      <c r="I88" s="10" t="e">
        <f t="shared" si="36"/>
        <v>#N/A</v>
      </c>
      <c r="J88" s="62" t="s">
        <v>33</v>
      </c>
      <c r="K88" s="5">
        <v>1</v>
      </c>
      <c r="L88" s="5" t="e">
        <f t="shared" si="49"/>
        <v>#N/A</v>
      </c>
      <c r="M88" s="37" t="s">
        <v>362</v>
      </c>
      <c r="N88" s="10" t="e">
        <f>LEFT(VLOOKUP(F88,'WEB Domain'!D:H,6,0),3)&amp;IF(J88="S",9,K88)</f>
        <v>#N/A</v>
      </c>
      <c r="O88" s="10" t="e">
        <f>LEFT(VLOOKUP(F88,'WEB Domain'!D:H,6,0),3)&amp;IF(J88="S",9-1,K88-1)</f>
        <v>#N/A</v>
      </c>
      <c r="P88" s="14" t="e">
        <f t="shared" si="50"/>
        <v>#N/A</v>
      </c>
      <c r="Q88" s="5" t="e">
        <f t="shared" si="51"/>
        <v>#N/A</v>
      </c>
      <c r="R88" s="5" t="e">
        <f t="shared" si="20"/>
        <v>#N/A</v>
      </c>
      <c r="S88" s="5" t="s">
        <v>157</v>
      </c>
      <c r="T88" s="13" t="e">
        <f t="shared" si="56"/>
        <v>#N/A</v>
      </c>
      <c r="U88" s="13" t="e">
        <f t="shared" si="52"/>
        <v>#N/A</v>
      </c>
      <c r="V88" s="5" t="s">
        <v>495</v>
      </c>
      <c r="W88" s="13" t="s">
        <v>496</v>
      </c>
      <c r="X88" s="13">
        <v>9998</v>
      </c>
      <c r="Y88" s="13"/>
    </row>
    <row r="89" spans="1:25" s="77" customFormat="1" ht="16.5" customHeight="1" x14ac:dyDescent="0.3">
      <c r="A89" s="8" t="s">
        <v>564</v>
      </c>
      <c r="B89" s="8" t="s">
        <v>565</v>
      </c>
      <c r="C89" s="8">
        <v>4</v>
      </c>
      <c r="D89" s="8" t="s">
        <v>89</v>
      </c>
      <c r="E89" s="74" t="str">
        <f t="shared" si="53"/>
        <v>phpgwb04</v>
      </c>
      <c r="F89" s="33" t="s">
        <v>573</v>
      </c>
      <c r="G89" s="74" t="e">
        <f>VLOOKUP(IF(B89="itc",LEFT(F89,LEN(F89)-14),F89),'Domain별 코드 체계'!$B$5:$G$55,5,0)</f>
        <v>#N/A</v>
      </c>
      <c r="H89" s="8" t="s">
        <v>8</v>
      </c>
      <c r="I89" s="10" t="e">
        <f t="shared" si="36"/>
        <v>#N/A</v>
      </c>
      <c r="J89" s="62" t="s">
        <v>33</v>
      </c>
      <c r="K89" s="5">
        <v>1</v>
      </c>
      <c r="L89" s="5" t="e">
        <f t="shared" si="49"/>
        <v>#N/A</v>
      </c>
      <c r="M89" s="37" t="s">
        <v>363</v>
      </c>
      <c r="N89" s="10" t="e">
        <f>LEFT(VLOOKUP(F89,'WEB Domain'!D:H,6,0),3)&amp;IF(J89="S",9,K89)</f>
        <v>#N/A</v>
      </c>
      <c r="O89" s="10" t="e">
        <f>LEFT(VLOOKUP(F89,'WEB Domain'!D:H,6,0),3)&amp;IF(J89="S",9-1,K89-1)</f>
        <v>#N/A</v>
      </c>
      <c r="P89" s="14" t="e">
        <f t="shared" si="50"/>
        <v>#N/A</v>
      </c>
      <c r="Q89" s="5" t="e">
        <f t="shared" si="51"/>
        <v>#N/A</v>
      </c>
      <c r="R89" s="5" t="e">
        <f t="shared" si="20"/>
        <v>#N/A</v>
      </c>
      <c r="S89" s="5" t="s">
        <v>157</v>
      </c>
      <c r="T89" s="13" t="e">
        <f t="shared" si="56"/>
        <v>#N/A</v>
      </c>
      <c r="U89" s="13" t="e">
        <f t="shared" si="52"/>
        <v>#N/A</v>
      </c>
      <c r="V89" s="5" t="s">
        <v>495</v>
      </c>
      <c r="W89" s="13" t="s">
        <v>496</v>
      </c>
      <c r="X89" s="13">
        <v>9998</v>
      </c>
      <c r="Y89" s="13"/>
    </row>
    <row r="90" spans="1:25" s="77" customFormat="1" ht="16.5" customHeight="1" x14ac:dyDescent="0.3">
      <c r="A90" s="8" t="s">
        <v>564</v>
      </c>
      <c r="B90" s="8" t="s">
        <v>565</v>
      </c>
      <c r="C90" s="8">
        <v>4</v>
      </c>
      <c r="D90" s="8" t="s">
        <v>89</v>
      </c>
      <c r="E90" s="74" t="str">
        <f t="shared" si="53"/>
        <v>phpgwb04</v>
      </c>
      <c r="F90" s="33" t="s">
        <v>574</v>
      </c>
      <c r="G90" s="74" t="e">
        <f>VLOOKUP(IF(B90="itc",LEFT(F90,LEN(F90)-14),F90),'Domain별 코드 체계'!$B$5:$G$55,5,0)</f>
        <v>#N/A</v>
      </c>
      <c r="H90" s="8" t="s">
        <v>8</v>
      </c>
      <c r="I90" s="10" t="e">
        <f t="shared" si="36"/>
        <v>#N/A</v>
      </c>
      <c r="J90" s="62" t="s">
        <v>33</v>
      </c>
      <c r="K90" s="5">
        <v>1</v>
      </c>
      <c r="L90" s="5" t="e">
        <f t="shared" si="49"/>
        <v>#N/A</v>
      </c>
      <c r="M90" s="37" t="s">
        <v>364</v>
      </c>
      <c r="N90" s="10" t="e">
        <f>LEFT(VLOOKUP(F90,'WEB Domain'!D:H,6,0),3)&amp;IF(J90="S",9,K90)</f>
        <v>#N/A</v>
      </c>
      <c r="O90" s="10" t="e">
        <f>LEFT(VLOOKUP(F90,'WEB Domain'!D:H,6,0),3)&amp;IF(J90="S",9-1,K90-1)</f>
        <v>#N/A</v>
      </c>
      <c r="P90" s="14" t="e">
        <f t="shared" si="50"/>
        <v>#N/A</v>
      </c>
      <c r="Q90" s="5" t="e">
        <f t="shared" si="51"/>
        <v>#N/A</v>
      </c>
      <c r="R90" s="5" t="e">
        <f t="shared" si="20"/>
        <v>#N/A</v>
      </c>
      <c r="S90" s="5" t="s">
        <v>157</v>
      </c>
      <c r="T90" s="13" t="e">
        <f t="shared" si="56"/>
        <v>#N/A</v>
      </c>
      <c r="U90" s="13" t="e">
        <f t="shared" si="52"/>
        <v>#N/A</v>
      </c>
      <c r="V90" s="5" t="s">
        <v>495</v>
      </c>
      <c r="W90" s="13" t="s">
        <v>496</v>
      </c>
      <c r="X90" s="13">
        <v>9998</v>
      </c>
      <c r="Y90" s="13"/>
    </row>
    <row r="91" spans="1:25" s="77" customFormat="1" ht="16.5" customHeight="1" x14ac:dyDescent="0.3">
      <c r="A91" s="8" t="s">
        <v>564</v>
      </c>
      <c r="B91" s="8" t="s">
        <v>565</v>
      </c>
      <c r="C91" s="8">
        <v>4</v>
      </c>
      <c r="D91" s="8" t="s">
        <v>89</v>
      </c>
      <c r="E91" s="74" t="str">
        <f t="shared" ref="E91" si="57">A91&amp;B91&amp;"wb0"&amp;C91</f>
        <v>phpgwb04</v>
      </c>
      <c r="F91" s="33" t="s">
        <v>575</v>
      </c>
      <c r="G91" s="74" t="e">
        <f>VLOOKUP(IF(B91="itc",LEFT(F91,LEN(F91)-14),F91),'Domain별 코드 체계'!$B$5:$G$55,5,0)</f>
        <v>#N/A</v>
      </c>
      <c r="H91" s="8" t="s">
        <v>8</v>
      </c>
      <c r="I91" s="10" t="e">
        <f t="shared" si="36"/>
        <v>#N/A</v>
      </c>
      <c r="J91" s="62" t="s">
        <v>33</v>
      </c>
      <c r="K91" s="5">
        <v>1</v>
      </c>
      <c r="L91" s="5" t="e">
        <f t="shared" si="49"/>
        <v>#N/A</v>
      </c>
      <c r="M91" s="37" t="s">
        <v>438</v>
      </c>
      <c r="N91" s="10" t="e">
        <f>LEFT(VLOOKUP(F91,'WEB Domain'!D:H,6,0),3)&amp;IF(J91="S",9,K91)</f>
        <v>#N/A</v>
      </c>
      <c r="O91" s="10" t="e">
        <f>LEFT(VLOOKUP(F91,'WEB Domain'!D:H,6,0),3)&amp;IF(J91="S",9-1,K91-1)</f>
        <v>#N/A</v>
      </c>
      <c r="P91" s="14" t="e">
        <f t="shared" si="50"/>
        <v>#N/A</v>
      </c>
      <c r="Q91" s="5" t="e">
        <f t="shared" si="51"/>
        <v>#N/A</v>
      </c>
      <c r="R91" s="5" t="e">
        <f t="shared" si="20"/>
        <v>#N/A</v>
      </c>
      <c r="S91" s="5" t="s">
        <v>157</v>
      </c>
      <c r="T91" s="13" t="e">
        <f t="shared" si="56"/>
        <v>#N/A</v>
      </c>
      <c r="U91" s="13" t="e">
        <f t="shared" si="52"/>
        <v>#N/A</v>
      </c>
      <c r="V91" s="5" t="s">
        <v>495</v>
      </c>
      <c r="W91" s="13" t="s">
        <v>496</v>
      </c>
      <c r="X91" s="13">
        <v>9998</v>
      </c>
      <c r="Y91" s="13"/>
    </row>
    <row r="92" spans="1:25" s="77" customFormat="1" ht="16.5" customHeight="1" x14ac:dyDescent="0.3">
      <c r="A92" s="8" t="s">
        <v>564</v>
      </c>
      <c r="B92" s="8" t="s">
        <v>565</v>
      </c>
      <c r="C92" s="8">
        <v>4</v>
      </c>
      <c r="D92" s="8" t="s">
        <v>89</v>
      </c>
      <c r="E92" s="74" t="str">
        <f t="shared" si="53"/>
        <v>phpgwb04</v>
      </c>
      <c r="F92" s="33" t="s">
        <v>576</v>
      </c>
      <c r="G92" s="74" t="e">
        <f>VLOOKUP(IF(B92="itc",LEFT(F92,LEN(F92)-14),F92),'Domain별 코드 체계'!$B$5:$G$55,5,0)</f>
        <v>#N/A</v>
      </c>
      <c r="H92" s="8" t="s">
        <v>8</v>
      </c>
      <c r="I92" s="10" t="e">
        <f t="shared" si="36"/>
        <v>#N/A</v>
      </c>
      <c r="J92" s="62" t="s">
        <v>33</v>
      </c>
      <c r="K92" s="5">
        <v>1</v>
      </c>
      <c r="L92" s="5" t="e">
        <f t="shared" si="49"/>
        <v>#N/A</v>
      </c>
      <c r="M92" s="33" t="s">
        <v>235</v>
      </c>
      <c r="N92" s="10" t="e">
        <f>LEFT(VLOOKUP(F92,'WEB Domain'!D:H,6,0),3)&amp;IF(J92="S",9,K92)</f>
        <v>#N/A</v>
      </c>
      <c r="O92" s="10" t="e">
        <f>LEFT(VLOOKUP(F92,'WEB Domain'!D:H,6,0),3)&amp;IF(J92="S",9-1,K92-1)</f>
        <v>#N/A</v>
      </c>
      <c r="P92" s="14" t="e">
        <f t="shared" si="50"/>
        <v>#N/A</v>
      </c>
      <c r="Q92" s="5" t="e">
        <f t="shared" si="51"/>
        <v>#N/A</v>
      </c>
      <c r="R92" s="5" t="e">
        <f t="shared" si="20"/>
        <v>#N/A</v>
      </c>
      <c r="S92" s="5" t="s">
        <v>157</v>
      </c>
      <c r="T92" s="13" t="e">
        <f t="shared" si="56"/>
        <v>#N/A</v>
      </c>
      <c r="U92" s="13" t="e">
        <f t="shared" si="52"/>
        <v>#N/A</v>
      </c>
      <c r="V92" s="5" t="s">
        <v>495</v>
      </c>
      <c r="W92" s="13" t="s">
        <v>496</v>
      </c>
      <c r="X92" s="13">
        <v>9998</v>
      </c>
      <c r="Y92" s="13"/>
    </row>
    <row r="93" spans="1:25" s="77" customFormat="1" ht="16.5" customHeight="1" x14ac:dyDescent="0.3">
      <c r="A93" s="8" t="s">
        <v>547</v>
      </c>
      <c r="B93" s="8" t="s">
        <v>548</v>
      </c>
      <c r="C93" s="8">
        <v>4</v>
      </c>
      <c r="D93" s="8" t="s">
        <v>89</v>
      </c>
      <c r="E93" s="74" t="str">
        <f t="shared" si="53"/>
        <v>phpgwb04</v>
      </c>
      <c r="F93" s="33" t="s">
        <v>577</v>
      </c>
      <c r="G93" s="74" t="e">
        <f>VLOOKUP(IF(B93="itc",LEFT(F93,LEN(F93)-14),F93),'Domain별 코드 체계'!$B$5:$G$55,5,0)</f>
        <v>#N/A</v>
      </c>
      <c r="H93" s="8" t="s">
        <v>8</v>
      </c>
      <c r="I93" s="10" t="e">
        <f t="shared" si="36"/>
        <v>#N/A</v>
      </c>
      <c r="J93" s="62" t="s">
        <v>33</v>
      </c>
      <c r="K93" s="5">
        <v>1</v>
      </c>
      <c r="L93" s="5" t="e">
        <f t="shared" si="49"/>
        <v>#N/A</v>
      </c>
      <c r="M93" s="33" t="s">
        <v>233</v>
      </c>
      <c r="N93" s="10" t="e">
        <f>LEFT(VLOOKUP(F93,'WEB Domain'!D:H,6,0),3)&amp;IF(J93="S",9,K93)</f>
        <v>#N/A</v>
      </c>
      <c r="O93" s="10" t="e">
        <f>LEFT(VLOOKUP(F93,'WEB Domain'!D:H,6,0),3)&amp;IF(J93="S",9-1,K93-1)</f>
        <v>#N/A</v>
      </c>
      <c r="P93" s="14" t="e">
        <f t="shared" si="50"/>
        <v>#N/A</v>
      </c>
      <c r="Q93" s="5" t="e">
        <f t="shared" si="51"/>
        <v>#N/A</v>
      </c>
      <c r="R93" s="5" t="e">
        <f t="shared" ref="R93:R95" si="58">Q93+1</f>
        <v>#N/A</v>
      </c>
      <c r="S93" s="5" t="s">
        <v>157</v>
      </c>
      <c r="T93" s="13" t="e">
        <f t="shared" si="56"/>
        <v>#N/A</v>
      </c>
      <c r="U93" s="13" t="e">
        <f t="shared" si="52"/>
        <v>#N/A</v>
      </c>
      <c r="V93" s="5" t="s">
        <v>495</v>
      </c>
      <c r="W93" s="13" t="s">
        <v>496</v>
      </c>
      <c r="X93" s="13">
        <v>9998</v>
      </c>
      <c r="Y93" s="13"/>
    </row>
    <row r="94" spans="1:25" s="77" customFormat="1" ht="16.5" customHeight="1" x14ac:dyDescent="0.3">
      <c r="A94" s="8" t="s">
        <v>547</v>
      </c>
      <c r="B94" s="8" t="s">
        <v>548</v>
      </c>
      <c r="C94" s="8">
        <v>4</v>
      </c>
      <c r="D94" s="8" t="s">
        <v>89</v>
      </c>
      <c r="E94" s="74" t="str">
        <f t="shared" ref="E94:E95" si="59">A94&amp;B94&amp;"wb0"&amp;C94</f>
        <v>phpgwb04</v>
      </c>
      <c r="F94" s="33" t="s">
        <v>578</v>
      </c>
      <c r="G94" s="74" t="e">
        <f>VLOOKUP(IF(B94="itc",LEFT(F94,LEN(F94)-14),F94),'Domain별 코드 체계'!$B$5:$G$55,5,0)</f>
        <v>#N/A</v>
      </c>
      <c r="H94" s="8" t="s">
        <v>8</v>
      </c>
      <c r="I94" s="10" t="e">
        <f t="shared" si="36"/>
        <v>#N/A</v>
      </c>
      <c r="J94" s="62" t="s">
        <v>33</v>
      </c>
      <c r="K94" s="5">
        <v>1</v>
      </c>
      <c r="L94" s="5" t="e">
        <f t="shared" si="49"/>
        <v>#N/A</v>
      </c>
      <c r="M94" s="33" t="s">
        <v>443</v>
      </c>
      <c r="N94" s="10" t="e">
        <f>LEFT(VLOOKUP(F94,'WEB Domain'!D:H,6,0),3)&amp;IF(J94="S",9,K94)</f>
        <v>#N/A</v>
      </c>
      <c r="O94" s="10" t="e">
        <f>LEFT(VLOOKUP(F94,'WEB Domain'!D:H,6,0),3)&amp;IF(J94="S",9-1,K94-1)</f>
        <v>#N/A</v>
      </c>
      <c r="P94" s="14" t="e">
        <f t="shared" si="50"/>
        <v>#N/A</v>
      </c>
      <c r="Q94" s="5" t="e">
        <f t="shared" si="51"/>
        <v>#N/A</v>
      </c>
      <c r="R94" s="5" t="e">
        <f t="shared" si="58"/>
        <v>#N/A</v>
      </c>
      <c r="S94" s="5" t="s">
        <v>157</v>
      </c>
      <c r="T94" s="13" t="e">
        <f t="shared" si="56"/>
        <v>#N/A</v>
      </c>
      <c r="U94" s="13" t="e">
        <f t="shared" si="52"/>
        <v>#N/A</v>
      </c>
      <c r="V94" s="5" t="s">
        <v>495</v>
      </c>
      <c r="W94" s="13" t="s">
        <v>496</v>
      </c>
      <c r="X94" s="13">
        <v>9998</v>
      </c>
      <c r="Y94" s="13"/>
    </row>
    <row r="95" spans="1:25" s="77" customFormat="1" ht="16.5" customHeight="1" x14ac:dyDescent="0.3">
      <c r="A95" s="8" t="s">
        <v>547</v>
      </c>
      <c r="B95" s="8" t="s">
        <v>548</v>
      </c>
      <c r="C95" s="8">
        <v>4</v>
      </c>
      <c r="D95" s="8" t="s">
        <v>487</v>
      </c>
      <c r="E95" s="74" t="str">
        <f t="shared" si="59"/>
        <v>phpgwb04</v>
      </c>
      <c r="F95" s="33" t="s">
        <v>579</v>
      </c>
      <c r="G95" s="74" t="e">
        <f>VLOOKUP(IF(B95="itc",LEFT(F95,LEN(F95)-14),F95),'Domain별 코드 체계'!$B$5:$G$55,5,0)</f>
        <v>#N/A</v>
      </c>
      <c r="H95" s="8" t="s">
        <v>8</v>
      </c>
      <c r="I95" s="10" t="e">
        <f t="shared" si="36"/>
        <v>#N/A</v>
      </c>
      <c r="J95" s="62" t="s">
        <v>33</v>
      </c>
      <c r="K95" s="5">
        <v>1</v>
      </c>
      <c r="L95" s="5" t="e">
        <f t="shared" si="49"/>
        <v>#N/A</v>
      </c>
      <c r="M95" s="33" t="s">
        <v>440</v>
      </c>
      <c r="N95" s="10" t="e">
        <f>LEFT(VLOOKUP(F95,'WEB Domain'!D:H,6,0),3)&amp;IF(J95="S",9,K95)</f>
        <v>#N/A</v>
      </c>
      <c r="O95" s="10" t="e">
        <f>LEFT(VLOOKUP(F95,'WEB Domain'!D:H,6,0),3)&amp;IF(J95="S",9-1,K95-1)</f>
        <v>#N/A</v>
      </c>
      <c r="P95" s="14" t="e">
        <f t="shared" si="50"/>
        <v>#N/A</v>
      </c>
      <c r="Q95" s="5" t="e">
        <f t="shared" si="51"/>
        <v>#N/A</v>
      </c>
      <c r="R95" s="5" t="e">
        <f t="shared" si="58"/>
        <v>#N/A</v>
      </c>
      <c r="S95" s="5" t="s">
        <v>157</v>
      </c>
      <c r="T95" s="13" t="e">
        <f t="shared" si="56"/>
        <v>#N/A</v>
      </c>
      <c r="U95" s="13" t="e">
        <f t="shared" si="52"/>
        <v>#N/A</v>
      </c>
      <c r="V95" s="5" t="s">
        <v>495</v>
      </c>
      <c r="W95" s="13" t="s">
        <v>496</v>
      </c>
      <c r="X95" s="13">
        <v>9998</v>
      </c>
      <c r="Y95" s="13"/>
    </row>
    <row r="96" spans="1:25" s="77" customFormat="1" ht="6" customHeight="1" x14ac:dyDescent="0.3">
      <c r="A96" s="34" t="s">
        <v>41</v>
      </c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47"/>
      <c r="M96" s="35"/>
      <c r="N96" s="47"/>
      <c r="O96" s="47"/>
      <c r="P96" s="35"/>
      <c r="Q96" s="35"/>
      <c r="R96" s="35"/>
      <c r="S96" s="35"/>
      <c r="T96" s="35"/>
      <c r="U96" s="35"/>
      <c r="V96" s="35"/>
      <c r="W96" s="35"/>
      <c r="X96" s="35"/>
      <c r="Y96" s="68"/>
    </row>
    <row r="97" spans="1:25" s="77" customFormat="1" ht="16.5" customHeight="1" x14ac:dyDescent="0.3">
      <c r="A97" s="8" t="s">
        <v>9</v>
      </c>
      <c r="B97" s="8" t="s">
        <v>43</v>
      </c>
      <c r="C97" s="8">
        <v>1</v>
      </c>
      <c r="D97" s="8" t="s">
        <v>90</v>
      </c>
      <c r="E97" s="74" t="str">
        <f t="shared" ref="E97:E102" si="60">A97&amp;B97&amp;"wb0"&amp;C97</f>
        <v>pshpwb01</v>
      </c>
      <c r="F97" s="75" t="s">
        <v>23</v>
      </c>
      <c r="G97" s="74" t="e">
        <f>VLOOKUP(IF(B97="itc",LEFT(F97,LEN(F97)-14),F97),'Domain별 코드 체계'!$B$5:$G$55,5,0)</f>
        <v>#N/A</v>
      </c>
      <c r="H97" s="8" t="s">
        <v>8</v>
      </c>
      <c r="I97" s="10" t="e">
        <f t="shared" si="36"/>
        <v>#N/A</v>
      </c>
      <c r="J97" s="62" t="s">
        <v>33</v>
      </c>
      <c r="K97" s="5">
        <v>1</v>
      </c>
      <c r="L97" s="5" t="e">
        <f t="shared" ref="L97:L120" si="61">CONCATENATE(I97,"-",J97,C97,K97)</f>
        <v>#N/A</v>
      </c>
      <c r="M97" s="7" t="s">
        <v>240</v>
      </c>
      <c r="N97" s="10" t="e">
        <f>LEFT(VLOOKUP(F97,'WEB Domain'!D:H,6,0),3)&amp;IF(J97="S",9,K97)</f>
        <v>#N/A</v>
      </c>
      <c r="O97" s="10" t="e">
        <f>LEFT(VLOOKUP(F97,'WEB Domain'!D:H,6,0),3)&amp;IF(J97="S",9-1,K97-1)</f>
        <v>#N/A</v>
      </c>
      <c r="P97" s="14" t="e">
        <f t="shared" ref="P97:P120" si="62">IF(J97="F",IF(K97=1,N97-2000,""),"")</f>
        <v>#N/A</v>
      </c>
      <c r="Q97" s="5" t="e">
        <f t="shared" ref="Q97:Q120" si="63">IF(J97="F",IF(K97=1,N97-1999,N97-2000+K97),N97-2001)</f>
        <v>#N/A</v>
      </c>
      <c r="R97" s="5" t="e">
        <f t="shared" ref="R97:R120" si="64">Q97+1</f>
        <v>#N/A</v>
      </c>
      <c r="S97" s="5" t="s">
        <v>157</v>
      </c>
      <c r="T97" s="13" t="e">
        <f t="shared" ref="T97:T120" si="65">CONCATENATE("/",LOWER(B97),"/chn/",LOWER(LEFT(G97,3)),"/webApps")</f>
        <v>#N/A</v>
      </c>
      <c r="U97" s="13" t="e">
        <f t="shared" ref="U97:U120" si="66">CONCATENATE("/log/ohs12/",I97,"/",L97)</f>
        <v>#N/A</v>
      </c>
      <c r="V97" s="5" t="s">
        <v>495</v>
      </c>
      <c r="W97" s="13" t="s">
        <v>496</v>
      </c>
      <c r="X97" s="13">
        <v>9998</v>
      </c>
      <c r="Y97" s="13"/>
    </row>
    <row r="98" spans="1:25" s="77" customFormat="1" ht="16.5" customHeight="1" x14ac:dyDescent="0.3">
      <c r="A98" s="8" t="s">
        <v>45</v>
      </c>
      <c r="B98" s="8" t="s">
        <v>43</v>
      </c>
      <c r="C98" s="8">
        <v>1</v>
      </c>
      <c r="D98" s="8" t="s">
        <v>90</v>
      </c>
      <c r="E98" s="74" t="str">
        <f t="shared" si="60"/>
        <v>pshpwb01</v>
      </c>
      <c r="F98" s="75" t="s">
        <v>23</v>
      </c>
      <c r="G98" s="74" t="e">
        <f>VLOOKUP(IF(B98="itc",LEFT(F98,LEN(F98)-14),F98),'Domain별 코드 체계'!$B$5:$G$55,5,0)</f>
        <v>#N/A</v>
      </c>
      <c r="H98" s="8" t="s">
        <v>8</v>
      </c>
      <c r="I98" s="10" t="e">
        <f t="shared" si="36"/>
        <v>#N/A</v>
      </c>
      <c r="J98" s="62" t="s">
        <v>504</v>
      </c>
      <c r="K98" s="5">
        <v>1</v>
      </c>
      <c r="L98" s="5" t="e">
        <f t="shared" si="61"/>
        <v>#N/A</v>
      </c>
      <c r="M98" s="7" t="s">
        <v>241</v>
      </c>
      <c r="N98" s="10" t="e">
        <f>LEFT(VLOOKUP(F98,'WEB Domain'!D:H,6,0),3)&amp;IF(J98="S",9,K98)</f>
        <v>#N/A</v>
      </c>
      <c r="O98" s="10" t="e">
        <f>LEFT(VLOOKUP(F98,'WEB Domain'!D:H,6,0),3)&amp;IF(J98="S",9-1,K98-1)</f>
        <v>#N/A</v>
      </c>
      <c r="P98" s="14" t="str">
        <f t="shared" si="62"/>
        <v/>
      </c>
      <c r="Q98" s="5" t="e">
        <f t="shared" si="63"/>
        <v>#N/A</v>
      </c>
      <c r="R98" s="5" t="e">
        <f t="shared" si="64"/>
        <v>#N/A</v>
      </c>
      <c r="S98" s="5" t="s">
        <v>157</v>
      </c>
      <c r="T98" s="13" t="e">
        <f t="shared" si="65"/>
        <v>#N/A</v>
      </c>
      <c r="U98" s="13" t="e">
        <f t="shared" si="66"/>
        <v>#N/A</v>
      </c>
      <c r="V98" s="5" t="s">
        <v>490</v>
      </c>
      <c r="W98" s="13" t="s">
        <v>496</v>
      </c>
      <c r="X98" s="13">
        <v>9998</v>
      </c>
      <c r="Y98" s="13"/>
    </row>
    <row r="99" spans="1:25" s="77" customFormat="1" ht="16.5" customHeight="1" x14ac:dyDescent="0.3">
      <c r="A99" s="8" t="s">
        <v>9</v>
      </c>
      <c r="B99" s="8" t="s">
        <v>43</v>
      </c>
      <c r="C99" s="8">
        <v>1</v>
      </c>
      <c r="D99" s="8" t="s">
        <v>90</v>
      </c>
      <c r="E99" s="74" t="str">
        <f t="shared" ref="E99" si="67">A99&amp;B99&amp;"wb0"&amp;C99</f>
        <v>pshpwb01</v>
      </c>
      <c r="F99" s="75" t="s">
        <v>185</v>
      </c>
      <c r="G99" s="74" t="e">
        <f>VLOOKUP(IF(B99="itc",LEFT(F99,LEN(F99)-14),F99),'Domain별 코드 체계'!$B$5:$G$55,5,0)</f>
        <v>#N/A</v>
      </c>
      <c r="H99" s="8" t="s">
        <v>8</v>
      </c>
      <c r="I99" s="10" t="e">
        <f t="shared" si="36"/>
        <v>#N/A</v>
      </c>
      <c r="J99" s="62" t="s">
        <v>33</v>
      </c>
      <c r="K99" s="5">
        <v>1</v>
      </c>
      <c r="L99" s="5" t="e">
        <f t="shared" si="61"/>
        <v>#N/A</v>
      </c>
      <c r="M99" s="7" t="s">
        <v>243</v>
      </c>
      <c r="N99" s="10" t="e">
        <f>LEFT(VLOOKUP(F99,'WEB Domain'!D:H,6,0),3)&amp;IF(J99="S",9,K99)</f>
        <v>#N/A</v>
      </c>
      <c r="O99" s="10" t="e">
        <f>LEFT(VLOOKUP(F99,'WEB Domain'!D:H,6,0),3)&amp;IF(J99="S",9-1,K99-1)</f>
        <v>#N/A</v>
      </c>
      <c r="P99" s="14" t="e">
        <f t="shared" si="62"/>
        <v>#N/A</v>
      </c>
      <c r="Q99" s="5" t="e">
        <f t="shared" si="63"/>
        <v>#N/A</v>
      </c>
      <c r="R99" s="5" t="e">
        <f t="shared" si="64"/>
        <v>#N/A</v>
      </c>
      <c r="S99" s="5" t="s">
        <v>157</v>
      </c>
      <c r="T99" s="13" t="e">
        <f t="shared" si="65"/>
        <v>#N/A</v>
      </c>
      <c r="U99" s="13" t="e">
        <f t="shared" si="66"/>
        <v>#N/A</v>
      </c>
      <c r="V99" s="5" t="s">
        <v>490</v>
      </c>
      <c r="W99" s="13" t="s">
        <v>496</v>
      </c>
      <c r="X99" s="13">
        <v>9998</v>
      </c>
      <c r="Y99" s="13"/>
    </row>
    <row r="100" spans="1:25" s="77" customFormat="1" ht="16.5" customHeight="1" x14ac:dyDescent="0.3">
      <c r="A100" s="8" t="s">
        <v>9</v>
      </c>
      <c r="B100" s="8" t="s">
        <v>43</v>
      </c>
      <c r="C100" s="8">
        <v>1</v>
      </c>
      <c r="D100" s="8" t="s">
        <v>90</v>
      </c>
      <c r="E100" s="74" t="str">
        <f t="shared" ref="E100" si="68">A100&amp;B100&amp;"wb0"&amp;C100</f>
        <v>pshpwb01</v>
      </c>
      <c r="F100" s="75" t="s">
        <v>187</v>
      </c>
      <c r="G100" s="74" t="e">
        <f>VLOOKUP(IF(B100="itc",LEFT(F100,LEN(F100)-14),F100),'Domain별 코드 체계'!$B$5:$G$55,5,0)</f>
        <v>#N/A</v>
      </c>
      <c r="H100" s="8" t="s">
        <v>8</v>
      </c>
      <c r="I100" s="10" t="e">
        <f t="shared" si="36"/>
        <v>#N/A</v>
      </c>
      <c r="J100" s="62" t="s">
        <v>33</v>
      </c>
      <c r="K100" s="5">
        <v>1</v>
      </c>
      <c r="L100" s="5" t="e">
        <f t="shared" si="61"/>
        <v>#N/A</v>
      </c>
      <c r="M100" s="7" t="s">
        <v>244</v>
      </c>
      <c r="N100" s="10" t="e">
        <f>LEFT(VLOOKUP(F100,'WEB Domain'!D:H,6,0),3)&amp;IF(J100="S",9,K100)</f>
        <v>#N/A</v>
      </c>
      <c r="O100" s="10" t="e">
        <f>LEFT(VLOOKUP(F100,'WEB Domain'!D:H,6,0),3)&amp;IF(J100="S",9-1,K100-1)</f>
        <v>#N/A</v>
      </c>
      <c r="P100" s="14" t="e">
        <f t="shared" si="62"/>
        <v>#N/A</v>
      </c>
      <c r="Q100" s="5" t="e">
        <f t="shared" si="63"/>
        <v>#N/A</v>
      </c>
      <c r="R100" s="5" t="e">
        <f t="shared" si="64"/>
        <v>#N/A</v>
      </c>
      <c r="S100" s="5" t="s">
        <v>157</v>
      </c>
      <c r="T100" s="13" t="e">
        <f t="shared" si="65"/>
        <v>#N/A</v>
      </c>
      <c r="U100" s="13" t="e">
        <f t="shared" si="66"/>
        <v>#N/A</v>
      </c>
      <c r="V100" s="5" t="s">
        <v>490</v>
      </c>
      <c r="W100" s="13" t="s">
        <v>496</v>
      </c>
      <c r="X100" s="13">
        <v>9998</v>
      </c>
      <c r="Y100" s="13"/>
    </row>
    <row r="101" spans="1:25" s="77" customFormat="1" ht="16.5" customHeight="1" x14ac:dyDescent="0.3">
      <c r="A101" s="8" t="s">
        <v>45</v>
      </c>
      <c r="B101" s="8" t="s">
        <v>43</v>
      </c>
      <c r="C101" s="8">
        <v>1</v>
      </c>
      <c r="D101" s="8" t="s">
        <v>90</v>
      </c>
      <c r="E101" s="74" t="str">
        <f t="shared" si="60"/>
        <v>pshpwb01</v>
      </c>
      <c r="F101" s="75" t="s">
        <v>24</v>
      </c>
      <c r="G101" s="74" t="e">
        <f>VLOOKUP(IF(B101="itc",LEFT(F101,LEN(F101)-14),F101),'Domain별 코드 체계'!$B$5:$G$55,5,0)</f>
        <v>#N/A</v>
      </c>
      <c r="H101" s="8" t="s">
        <v>8</v>
      </c>
      <c r="I101" s="10" t="e">
        <f t="shared" ref="I101:I141" si="69">CONCATENATE(UPPER(IF(A101="d","P",A101)),"-",G101,"-",H101)</f>
        <v>#N/A</v>
      </c>
      <c r="J101" s="62" t="s">
        <v>33</v>
      </c>
      <c r="K101" s="5">
        <v>1</v>
      </c>
      <c r="L101" s="5" t="e">
        <f t="shared" si="61"/>
        <v>#N/A</v>
      </c>
      <c r="M101" s="7" t="s">
        <v>245</v>
      </c>
      <c r="N101" s="10" t="e">
        <f>LEFT(VLOOKUP(F101,'WEB Domain'!D:H,6,0),3)&amp;IF(J101="S",9,K101)</f>
        <v>#N/A</v>
      </c>
      <c r="O101" s="10" t="e">
        <f>LEFT(VLOOKUP(F101,'WEB Domain'!D:H,6,0),3)&amp;IF(J101="S",9-1,K101-1)</f>
        <v>#N/A</v>
      </c>
      <c r="P101" s="14" t="e">
        <f t="shared" si="62"/>
        <v>#N/A</v>
      </c>
      <c r="Q101" s="5" t="e">
        <f t="shared" si="63"/>
        <v>#N/A</v>
      </c>
      <c r="R101" s="5" t="e">
        <f t="shared" si="64"/>
        <v>#N/A</v>
      </c>
      <c r="S101" s="5" t="s">
        <v>157</v>
      </c>
      <c r="T101" s="13" t="e">
        <f t="shared" si="65"/>
        <v>#N/A</v>
      </c>
      <c r="U101" s="13" t="e">
        <f t="shared" si="66"/>
        <v>#N/A</v>
      </c>
      <c r="V101" s="5" t="s">
        <v>495</v>
      </c>
      <c r="W101" s="13" t="s">
        <v>496</v>
      </c>
      <c r="X101" s="13">
        <v>9998</v>
      </c>
      <c r="Y101" s="13"/>
    </row>
    <row r="102" spans="1:25" s="77" customFormat="1" ht="16.5" customHeight="1" x14ac:dyDescent="0.3">
      <c r="A102" s="8" t="s">
        <v>45</v>
      </c>
      <c r="B102" s="8" t="s">
        <v>43</v>
      </c>
      <c r="C102" s="8">
        <v>1</v>
      </c>
      <c r="D102" s="8" t="s">
        <v>90</v>
      </c>
      <c r="E102" s="74" t="str">
        <f t="shared" si="60"/>
        <v>pshpwb01</v>
      </c>
      <c r="F102" s="75" t="s">
        <v>24</v>
      </c>
      <c r="G102" s="74" t="e">
        <f>VLOOKUP(IF(B102="itc",LEFT(F102,LEN(F102)-14),F102),'Domain별 코드 체계'!$B$5:$G$55,5,0)</f>
        <v>#N/A</v>
      </c>
      <c r="H102" s="8" t="s">
        <v>8</v>
      </c>
      <c r="I102" s="10" t="e">
        <f t="shared" si="69"/>
        <v>#N/A</v>
      </c>
      <c r="J102" s="62" t="s">
        <v>504</v>
      </c>
      <c r="K102" s="5">
        <v>1</v>
      </c>
      <c r="L102" s="5" t="e">
        <f t="shared" si="61"/>
        <v>#N/A</v>
      </c>
      <c r="M102" s="7" t="s">
        <v>242</v>
      </c>
      <c r="N102" s="10" t="e">
        <f>LEFT(VLOOKUP(F102,'WEB Domain'!D:H,6,0),3)&amp;IF(J102="S",9,K102)</f>
        <v>#N/A</v>
      </c>
      <c r="O102" s="10" t="e">
        <f>LEFT(VLOOKUP(F102,'WEB Domain'!D:H,6,0),3)&amp;IF(J102="S",9-1,K102-1)</f>
        <v>#N/A</v>
      </c>
      <c r="P102" s="14" t="str">
        <f t="shared" si="62"/>
        <v/>
      </c>
      <c r="Q102" s="5" t="e">
        <f t="shared" si="63"/>
        <v>#N/A</v>
      </c>
      <c r="R102" s="5" t="e">
        <f t="shared" si="64"/>
        <v>#N/A</v>
      </c>
      <c r="S102" s="5" t="s">
        <v>157</v>
      </c>
      <c r="T102" s="13" t="e">
        <f t="shared" si="65"/>
        <v>#N/A</v>
      </c>
      <c r="U102" s="13" t="e">
        <f t="shared" si="66"/>
        <v>#N/A</v>
      </c>
      <c r="V102" s="5" t="s">
        <v>490</v>
      </c>
      <c r="W102" s="13" t="s">
        <v>496</v>
      </c>
      <c r="X102" s="13">
        <v>9998</v>
      </c>
      <c r="Y102" s="13"/>
    </row>
    <row r="103" spans="1:25" s="77" customFormat="1" ht="16.5" customHeight="1" x14ac:dyDescent="0.3">
      <c r="A103" s="8" t="s">
        <v>9</v>
      </c>
      <c r="B103" s="8" t="s">
        <v>43</v>
      </c>
      <c r="C103" s="8">
        <v>2</v>
      </c>
      <c r="D103" s="8" t="s">
        <v>246</v>
      </c>
      <c r="E103" s="74" t="str">
        <f t="shared" ref="E103:E108" si="70">A103&amp;B103&amp;"wb0"&amp;C103</f>
        <v>pshpwb02</v>
      </c>
      <c r="F103" s="75" t="s">
        <v>23</v>
      </c>
      <c r="G103" s="74" t="e">
        <f>VLOOKUP(IF(B103="itc",LEFT(F103,LEN(F103)-14),F103),'Domain별 코드 체계'!$B$5:$G$55,5,0)</f>
        <v>#N/A</v>
      </c>
      <c r="H103" s="8" t="s">
        <v>8</v>
      </c>
      <c r="I103" s="10" t="e">
        <f t="shared" si="69"/>
        <v>#N/A</v>
      </c>
      <c r="J103" s="62" t="s">
        <v>33</v>
      </c>
      <c r="K103" s="5">
        <v>1</v>
      </c>
      <c r="L103" s="5" t="e">
        <f t="shared" si="61"/>
        <v>#N/A</v>
      </c>
      <c r="M103" s="7" t="s">
        <v>247</v>
      </c>
      <c r="N103" s="10" t="e">
        <f>LEFT(VLOOKUP(F103,'WEB Domain'!D:H,6,0),3)&amp;IF(J103="S",9,K103)</f>
        <v>#N/A</v>
      </c>
      <c r="O103" s="10" t="e">
        <f>LEFT(VLOOKUP(F103,'WEB Domain'!D:H,6,0),3)&amp;IF(J103="S",9-1,K103-1)</f>
        <v>#N/A</v>
      </c>
      <c r="P103" s="14" t="e">
        <f t="shared" si="62"/>
        <v>#N/A</v>
      </c>
      <c r="Q103" s="5" t="e">
        <f t="shared" si="63"/>
        <v>#N/A</v>
      </c>
      <c r="R103" s="5" t="e">
        <f t="shared" si="64"/>
        <v>#N/A</v>
      </c>
      <c r="S103" s="5" t="s">
        <v>157</v>
      </c>
      <c r="T103" s="13" t="e">
        <f t="shared" si="65"/>
        <v>#N/A</v>
      </c>
      <c r="U103" s="13" t="e">
        <f t="shared" si="66"/>
        <v>#N/A</v>
      </c>
      <c r="V103" s="5" t="s">
        <v>495</v>
      </c>
      <c r="W103" s="13" t="s">
        <v>496</v>
      </c>
      <c r="X103" s="13">
        <v>9998</v>
      </c>
      <c r="Y103" s="13"/>
    </row>
    <row r="104" spans="1:25" s="77" customFormat="1" ht="16.5" customHeight="1" x14ac:dyDescent="0.3">
      <c r="A104" s="8" t="s">
        <v>9</v>
      </c>
      <c r="B104" s="8" t="s">
        <v>43</v>
      </c>
      <c r="C104" s="8">
        <v>2</v>
      </c>
      <c r="D104" s="8" t="s">
        <v>246</v>
      </c>
      <c r="E104" s="74" t="str">
        <f t="shared" si="70"/>
        <v>pshpwb02</v>
      </c>
      <c r="F104" s="75" t="s">
        <v>23</v>
      </c>
      <c r="G104" s="74" t="e">
        <f>VLOOKUP(IF(B104="itc",LEFT(F104,LEN(F104)-14),F104),'Domain별 코드 체계'!$B$5:$G$55,5,0)</f>
        <v>#N/A</v>
      </c>
      <c r="H104" s="8" t="s">
        <v>8</v>
      </c>
      <c r="I104" s="10" t="e">
        <f t="shared" si="69"/>
        <v>#N/A</v>
      </c>
      <c r="J104" s="62" t="s">
        <v>504</v>
      </c>
      <c r="K104" s="5">
        <v>1</v>
      </c>
      <c r="L104" s="5" t="e">
        <f t="shared" si="61"/>
        <v>#N/A</v>
      </c>
      <c r="M104" s="7" t="s">
        <v>248</v>
      </c>
      <c r="N104" s="10" t="e">
        <f>LEFT(VLOOKUP(F104,'WEB Domain'!D:H,6,0),3)&amp;IF(J104="S",9,K104)</f>
        <v>#N/A</v>
      </c>
      <c r="O104" s="10" t="e">
        <f>LEFT(VLOOKUP(F104,'WEB Domain'!D:H,6,0),3)&amp;IF(J104="S",9-1,K104-1)</f>
        <v>#N/A</v>
      </c>
      <c r="P104" s="14" t="str">
        <f t="shared" si="62"/>
        <v/>
      </c>
      <c r="Q104" s="5" t="e">
        <f t="shared" si="63"/>
        <v>#N/A</v>
      </c>
      <c r="R104" s="5" t="e">
        <f t="shared" si="64"/>
        <v>#N/A</v>
      </c>
      <c r="S104" s="5" t="s">
        <v>157</v>
      </c>
      <c r="T104" s="13" t="e">
        <f t="shared" si="65"/>
        <v>#N/A</v>
      </c>
      <c r="U104" s="13" t="e">
        <f t="shared" si="66"/>
        <v>#N/A</v>
      </c>
      <c r="V104" s="5" t="s">
        <v>490</v>
      </c>
      <c r="W104" s="13" t="s">
        <v>496</v>
      </c>
      <c r="X104" s="13">
        <v>9998</v>
      </c>
      <c r="Y104" s="13"/>
    </row>
    <row r="105" spans="1:25" s="77" customFormat="1" ht="16.5" customHeight="1" x14ac:dyDescent="0.3">
      <c r="A105" s="8" t="s">
        <v>9</v>
      </c>
      <c r="B105" s="8" t="s">
        <v>43</v>
      </c>
      <c r="C105" s="8">
        <v>2</v>
      </c>
      <c r="D105" s="8" t="s">
        <v>246</v>
      </c>
      <c r="E105" s="74" t="str">
        <f t="shared" si="70"/>
        <v>pshpwb02</v>
      </c>
      <c r="F105" s="75" t="s">
        <v>185</v>
      </c>
      <c r="G105" s="74" t="e">
        <f>VLOOKUP(IF(B105="itc",LEFT(F105,LEN(F105)-14),F105),'Domain별 코드 체계'!$B$5:$G$55,5,0)</f>
        <v>#N/A</v>
      </c>
      <c r="H105" s="8" t="s">
        <v>8</v>
      </c>
      <c r="I105" s="10" t="e">
        <f t="shared" si="69"/>
        <v>#N/A</v>
      </c>
      <c r="J105" s="62" t="s">
        <v>33</v>
      </c>
      <c r="K105" s="5">
        <v>1</v>
      </c>
      <c r="L105" s="5" t="e">
        <f t="shared" si="61"/>
        <v>#N/A</v>
      </c>
      <c r="M105" s="7" t="s">
        <v>249</v>
      </c>
      <c r="N105" s="10" t="e">
        <f>LEFT(VLOOKUP(F105,'WEB Domain'!D:H,6,0),3)&amp;IF(J105="S",9,K105)</f>
        <v>#N/A</v>
      </c>
      <c r="O105" s="10" t="e">
        <f>LEFT(VLOOKUP(F105,'WEB Domain'!D:H,6,0),3)&amp;IF(J105="S",9-1,K105-1)</f>
        <v>#N/A</v>
      </c>
      <c r="P105" s="14" t="e">
        <f t="shared" si="62"/>
        <v>#N/A</v>
      </c>
      <c r="Q105" s="5" t="e">
        <f t="shared" si="63"/>
        <v>#N/A</v>
      </c>
      <c r="R105" s="5" t="e">
        <f t="shared" si="64"/>
        <v>#N/A</v>
      </c>
      <c r="S105" s="5" t="s">
        <v>157</v>
      </c>
      <c r="T105" s="13" t="e">
        <f t="shared" si="65"/>
        <v>#N/A</v>
      </c>
      <c r="U105" s="13" t="e">
        <f t="shared" si="66"/>
        <v>#N/A</v>
      </c>
      <c r="V105" s="5" t="s">
        <v>490</v>
      </c>
      <c r="W105" s="13" t="s">
        <v>496</v>
      </c>
      <c r="X105" s="13">
        <v>9998</v>
      </c>
      <c r="Y105" s="13"/>
    </row>
    <row r="106" spans="1:25" s="77" customFormat="1" ht="16.5" customHeight="1" x14ac:dyDescent="0.3">
      <c r="A106" s="8" t="s">
        <v>9</v>
      </c>
      <c r="B106" s="8" t="s">
        <v>43</v>
      </c>
      <c r="C106" s="8">
        <v>2</v>
      </c>
      <c r="D106" s="8" t="s">
        <v>246</v>
      </c>
      <c r="E106" s="74" t="str">
        <f t="shared" si="70"/>
        <v>pshpwb02</v>
      </c>
      <c r="F106" s="75" t="s">
        <v>187</v>
      </c>
      <c r="G106" s="74" t="e">
        <f>VLOOKUP(IF(B106="itc",LEFT(F106,LEN(F106)-14),F106),'Domain별 코드 체계'!$B$5:$G$55,5,0)</f>
        <v>#N/A</v>
      </c>
      <c r="H106" s="8" t="s">
        <v>8</v>
      </c>
      <c r="I106" s="10" t="e">
        <f t="shared" si="69"/>
        <v>#N/A</v>
      </c>
      <c r="J106" s="62" t="s">
        <v>33</v>
      </c>
      <c r="K106" s="5">
        <v>1</v>
      </c>
      <c r="L106" s="5" t="e">
        <f t="shared" si="61"/>
        <v>#N/A</v>
      </c>
      <c r="M106" s="7" t="s">
        <v>250</v>
      </c>
      <c r="N106" s="10" t="e">
        <f>LEFT(VLOOKUP(F106,'WEB Domain'!D:H,6,0),3)&amp;IF(J106="S",9,K106)</f>
        <v>#N/A</v>
      </c>
      <c r="O106" s="10" t="e">
        <f>LEFT(VLOOKUP(F106,'WEB Domain'!D:H,6,0),3)&amp;IF(J106="S",9-1,K106-1)</f>
        <v>#N/A</v>
      </c>
      <c r="P106" s="14" t="e">
        <f t="shared" si="62"/>
        <v>#N/A</v>
      </c>
      <c r="Q106" s="5" t="e">
        <f t="shared" si="63"/>
        <v>#N/A</v>
      </c>
      <c r="R106" s="5" t="e">
        <f t="shared" si="64"/>
        <v>#N/A</v>
      </c>
      <c r="S106" s="5" t="s">
        <v>157</v>
      </c>
      <c r="T106" s="13" t="e">
        <f t="shared" si="65"/>
        <v>#N/A</v>
      </c>
      <c r="U106" s="13" t="e">
        <f t="shared" si="66"/>
        <v>#N/A</v>
      </c>
      <c r="V106" s="5" t="s">
        <v>490</v>
      </c>
      <c r="W106" s="13" t="s">
        <v>496</v>
      </c>
      <c r="X106" s="13">
        <v>9998</v>
      </c>
      <c r="Y106" s="13"/>
    </row>
    <row r="107" spans="1:25" s="77" customFormat="1" ht="16.5" customHeight="1" x14ac:dyDescent="0.3">
      <c r="A107" s="8" t="s">
        <v>9</v>
      </c>
      <c r="B107" s="8" t="s">
        <v>43</v>
      </c>
      <c r="C107" s="8">
        <v>2</v>
      </c>
      <c r="D107" s="8" t="s">
        <v>246</v>
      </c>
      <c r="E107" s="74" t="str">
        <f t="shared" si="70"/>
        <v>pshpwb02</v>
      </c>
      <c r="F107" s="75" t="s">
        <v>24</v>
      </c>
      <c r="G107" s="74" t="e">
        <f>VLOOKUP(IF(B107="itc",LEFT(F107,LEN(F107)-14),F107),'Domain별 코드 체계'!$B$5:$G$55,5,0)</f>
        <v>#N/A</v>
      </c>
      <c r="H107" s="8" t="s">
        <v>8</v>
      </c>
      <c r="I107" s="10" t="e">
        <f t="shared" si="69"/>
        <v>#N/A</v>
      </c>
      <c r="J107" s="62" t="s">
        <v>33</v>
      </c>
      <c r="K107" s="5">
        <v>1</v>
      </c>
      <c r="L107" s="5" t="e">
        <f t="shared" si="61"/>
        <v>#N/A</v>
      </c>
      <c r="M107" s="7" t="s">
        <v>251</v>
      </c>
      <c r="N107" s="10" t="e">
        <f>LEFT(VLOOKUP(F107,'WEB Domain'!D:H,6,0),3)&amp;IF(J107="S",9,K107)</f>
        <v>#N/A</v>
      </c>
      <c r="O107" s="10" t="e">
        <f>LEFT(VLOOKUP(F107,'WEB Domain'!D:H,6,0),3)&amp;IF(J107="S",9-1,K107-1)</f>
        <v>#N/A</v>
      </c>
      <c r="P107" s="14" t="e">
        <f t="shared" si="62"/>
        <v>#N/A</v>
      </c>
      <c r="Q107" s="5" t="e">
        <f t="shared" si="63"/>
        <v>#N/A</v>
      </c>
      <c r="R107" s="5" t="e">
        <f t="shared" si="64"/>
        <v>#N/A</v>
      </c>
      <c r="S107" s="5" t="s">
        <v>157</v>
      </c>
      <c r="T107" s="13" t="e">
        <f t="shared" si="65"/>
        <v>#N/A</v>
      </c>
      <c r="U107" s="13" t="e">
        <f t="shared" si="66"/>
        <v>#N/A</v>
      </c>
      <c r="V107" s="5" t="s">
        <v>495</v>
      </c>
      <c r="W107" s="13" t="s">
        <v>496</v>
      </c>
      <c r="X107" s="13">
        <v>9998</v>
      </c>
      <c r="Y107" s="13"/>
    </row>
    <row r="108" spans="1:25" s="77" customFormat="1" ht="16.5" customHeight="1" x14ac:dyDescent="0.3">
      <c r="A108" s="8" t="s">
        <v>9</v>
      </c>
      <c r="B108" s="8" t="s">
        <v>43</v>
      </c>
      <c r="C108" s="8">
        <v>2</v>
      </c>
      <c r="D108" s="8" t="s">
        <v>246</v>
      </c>
      <c r="E108" s="74" t="str">
        <f t="shared" si="70"/>
        <v>pshpwb02</v>
      </c>
      <c r="F108" s="75" t="s">
        <v>24</v>
      </c>
      <c r="G108" s="74" t="e">
        <f>VLOOKUP(IF(B108="itc",LEFT(F108,LEN(F108)-14),F108),'Domain별 코드 체계'!$B$5:$G$55,5,0)</f>
        <v>#N/A</v>
      </c>
      <c r="H108" s="8" t="s">
        <v>8</v>
      </c>
      <c r="I108" s="10" t="e">
        <f t="shared" si="69"/>
        <v>#N/A</v>
      </c>
      <c r="J108" s="62" t="s">
        <v>504</v>
      </c>
      <c r="K108" s="5">
        <v>1</v>
      </c>
      <c r="L108" s="5" t="e">
        <f t="shared" si="61"/>
        <v>#N/A</v>
      </c>
      <c r="M108" s="7" t="s">
        <v>252</v>
      </c>
      <c r="N108" s="10" t="e">
        <f>LEFT(VLOOKUP(F108,'WEB Domain'!D:H,6,0),3)&amp;IF(J108="S",9,K108)</f>
        <v>#N/A</v>
      </c>
      <c r="O108" s="10" t="e">
        <f>LEFT(VLOOKUP(F108,'WEB Domain'!D:H,6,0),3)&amp;IF(J108="S",9-1,K108-1)</f>
        <v>#N/A</v>
      </c>
      <c r="P108" s="14" t="str">
        <f t="shared" si="62"/>
        <v/>
      </c>
      <c r="Q108" s="5" t="e">
        <f t="shared" si="63"/>
        <v>#N/A</v>
      </c>
      <c r="R108" s="5" t="e">
        <f t="shared" si="64"/>
        <v>#N/A</v>
      </c>
      <c r="S108" s="5" t="s">
        <v>157</v>
      </c>
      <c r="T108" s="13" t="e">
        <f t="shared" si="65"/>
        <v>#N/A</v>
      </c>
      <c r="U108" s="13" t="e">
        <f t="shared" si="66"/>
        <v>#N/A</v>
      </c>
      <c r="V108" s="5" t="s">
        <v>490</v>
      </c>
      <c r="W108" s="13" t="s">
        <v>496</v>
      </c>
      <c r="X108" s="13">
        <v>9998</v>
      </c>
      <c r="Y108" s="13"/>
    </row>
    <row r="109" spans="1:25" s="77" customFormat="1" ht="16.5" customHeight="1" x14ac:dyDescent="0.3">
      <c r="A109" s="8" t="s">
        <v>9</v>
      </c>
      <c r="B109" s="8" t="s">
        <v>43</v>
      </c>
      <c r="C109" s="8">
        <v>3</v>
      </c>
      <c r="D109" s="8" t="s">
        <v>253</v>
      </c>
      <c r="E109" s="74" t="str">
        <f t="shared" ref="E109:E114" si="71">A109&amp;B109&amp;"wb0"&amp;C109</f>
        <v>pshpwb03</v>
      </c>
      <c r="F109" s="75" t="s">
        <v>23</v>
      </c>
      <c r="G109" s="74" t="e">
        <f>VLOOKUP(IF(B109="itc",LEFT(F109,LEN(F109)-14),F109),'Domain별 코드 체계'!$B$5:$G$55,5,0)</f>
        <v>#N/A</v>
      </c>
      <c r="H109" s="8" t="s">
        <v>8</v>
      </c>
      <c r="I109" s="10" t="e">
        <f t="shared" si="69"/>
        <v>#N/A</v>
      </c>
      <c r="J109" s="62" t="s">
        <v>33</v>
      </c>
      <c r="K109" s="5">
        <v>1</v>
      </c>
      <c r="L109" s="5" t="e">
        <f t="shared" si="61"/>
        <v>#N/A</v>
      </c>
      <c r="M109" s="7" t="s">
        <v>254</v>
      </c>
      <c r="N109" s="10" t="e">
        <f>LEFT(VLOOKUP(F109,'WEB Domain'!D:H,6,0),3)&amp;IF(J109="S",9,K109)</f>
        <v>#N/A</v>
      </c>
      <c r="O109" s="10" t="e">
        <f>LEFT(VLOOKUP(F109,'WEB Domain'!D:H,6,0),3)&amp;IF(J109="S",9-1,K109-1)</f>
        <v>#N/A</v>
      </c>
      <c r="P109" s="14" t="e">
        <f t="shared" si="62"/>
        <v>#N/A</v>
      </c>
      <c r="Q109" s="5" t="e">
        <f t="shared" si="63"/>
        <v>#N/A</v>
      </c>
      <c r="R109" s="5" t="e">
        <f t="shared" si="64"/>
        <v>#N/A</v>
      </c>
      <c r="S109" s="5" t="s">
        <v>157</v>
      </c>
      <c r="T109" s="13" t="e">
        <f t="shared" si="65"/>
        <v>#N/A</v>
      </c>
      <c r="U109" s="13" t="e">
        <f t="shared" si="66"/>
        <v>#N/A</v>
      </c>
      <c r="V109" s="5" t="s">
        <v>495</v>
      </c>
      <c r="W109" s="13" t="s">
        <v>496</v>
      </c>
      <c r="X109" s="13">
        <v>9998</v>
      </c>
      <c r="Y109" s="13"/>
    </row>
    <row r="110" spans="1:25" s="77" customFormat="1" ht="16.5" customHeight="1" x14ac:dyDescent="0.3">
      <c r="A110" s="8" t="s">
        <v>9</v>
      </c>
      <c r="B110" s="8" t="s">
        <v>43</v>
      </c>
      <c r="C110" s="8">
        <v>3</v>
      </c>
      <c r="D110" s="8" t="s">
        <v>253</v>
      </c>
      <c r="E110" s="74" t="str">
        <f t="shared" si="71"/>
        <v>pshpwb03</v>
      </c>
      <c r="F110" s="75" t="s">
        <v>23</v>
      </c>
      <c r="G110" s="74" t="e">
        <f>VLOOKUP(IF(B110="itc",LEFT(F110,LEN(F110)-14),F110),'Domain별 코드 체계'!$B$5:$G$55,5,0)</f>
        <v>#N/A</v>
      </c>
      <c r="H110" s="8" t="s">
        <v>8</v>
      </c>
      <c r="I110" s="10" t="e">
        <f t="shared" si="69"/>
        <v>#N/A</v>
      </c>
      <c r="J110" s="62" t="s">
        <v>504</v>
      </c>
      <c r="K110" s="5">
        <v>1</v>
      </c>
      <c r="L110" s="5" t="e">
        <f t="shared" si="61"/>
        <v>#N/A</v>
      </c>
      <c r="M110" s="7" t="s">
        <v>255</v>
      </c>
      <c r="N110" s="10" t="e">
        <f>LEFT(VLOOKUP(F110,'WEB Domain'!D:H,6,0),3)&amp;IF(J110="S",9,K110)</f>
        <v>#N/A</v>
      </c>
      <c r="O110" s="10" t="e">
        <f>LEFT(VLOOKUP(F110,'WEB Domain'!D:H,6,0),3)&amp;IF(J110="S",9-1,K110-1)</f>
        <v>#N/A</v>
      </c>
      <c r="P110" s="14" t="str">
        <f t="shared" si="62"/>
        <v/>
      </c>
      <c r="Q110" s="5" t="e">
        <f t="shared" si="63"/>
        <v>#N/A</v>
      </c>
      <c r="R110" s="5" t="e">
        <f t="shared" si="64"/>
        <v>#N/A</v>
      </c>
      <c r="S110" s="5" t="s">
        <v>157</v>
      </c>
      <c r="T110" s="13" t="e">
        <f t="shared" si="65"/>
        <v>#N/A</v>
      </c>
      <c r="U110" s="13" t="e">
        <f t="shared" si="66"/>
        <v>#N/A</v>
      </c>
      <c r="V110" s="5" t="s">
        <v>490</v>
      </c>
      <c r="W110" s="13" t="s">
        <v>496</v>
      </c>
      <c r="X110" s="13">
        <v>9998</v>
      </c>
      <c r="Y110" s="13"/>
    </row>
    <row r="111" spans="1:25" s="77" customFormat="1" ht="16.5" customHeight="1" x14ac:dyDescent="0.3">
      <c r="A111" s="8" t="s">
        <v>9</v>
      </c>
      <c r="B111" s="8" t="s">
        <v>43</v>
      </c>
      <c r="C111" s="8">
        <v>3</v>
      </c>
      <c r="D111" s="8" t="s">
        <v>253</v>
      </c>
      <c r="E111" s="74" t="str">
        <f t="shared" si="71"/>
        <v>pshpwb03</v>
      </c>
      <c r="F111" s="75" t="s">
        <v>185</v>
      </c>
      <c r="G111" s="74" t="e">
        <f>VLOOKUP(IF(B111="itc",LEFT(F111,LEN(F111)-14),F111),'Domain별 코드 체계'!$B$5:$G$55,5,0)</f>
        <v>#N/A</v>
      </c>
      <c r="H111" s="8" t="s">
        <v>8</v>
      </c>
      <c r="I111" s="10" t="e">
        <f t="shared" si="69"/>
        <v>#N/A</v>
      </c>
      <c r="J111" s="62" t="s">
        <v>33</v>
      </c>
      <c r="K111" s="5">
        <v>1</v>
      </c>
      <c r="L111" s="5" t="e">
        <f t="shared" si="61"/>
        <v>#N/A</v>
      </c>
      <c r="M111" s="7" t="s">
        <v>256</v>
      </c>
      <c r="N111" s="10" t="e">
        <f>LEFT(VLOOKUP(F111,'WEB Domain'!D:H,6,0),3)&amp;IF(J111="S",9,K111)</f>
        <v>#N/A</v>
      </c>
      <c r="O111" s="10" t="e">
        <f>LEFT(VLOOKUP(F111,'WEB Domain'!D:H,6,0),3)&amp;IF(J111="S",9-1,K111-1)</f>
        <v>#N/A</v>
      </c>
      <c r="P111" s="14" t="e">
        <f t="shared" si="62"/>
        <v>#N/A</v>
      </c>
      <c r="Q111" s="5" t="e">
        <f t="shared" si="63"/>
        <v>#N/A</v>
      </c>
      <c r="R111" s="5" t="e">
        <f t="shared" si="64"/>
        <v>#N/A</v>
      </c>
      <c r="S111" s="5" t="s">
        <v>157</v>
      </c>
      <c r="T111" s="13" t="e">
        <f t="shared" si="65"/>
        <v>#N/A</v>
      </c>
      <c r="U111" s="13" t="e">
        <f t="shared" si="66"/>
        <v>#N/A</v>
      </c>
      <c r="V111" s="5" t="s">
        <v>490</v>
      </c>
      <c r="W111" s="13" t="s">
        <v>496</v>
      </c>
      <c r="X111" s="13">
        <v>9998</v>
      </c>
      <c r="Y111" s="13"/>
    </row>
    <row r="112" spans="1:25" s="77" customFormat="1" ht="16.5" customHeight="1" x14ac:dyDescent="0.3">
      <c r="A112" s="8" t="s">
        <v>9</v>
      </c>
      <c r="B112" s="8" t="s">
        <v>43</v>
      </c>
      <c r="C112" s="8">
        <v>3</v>
      </c>
      <c r="D112" s="8" t="s">
        <v>253</v>
      </c>
      <c r="E112" s="74" t="str">
        <f t="shared" si="71"/>
        <v>pshpwb03</v>
      </c>
      <c r="F112" s="75" t="s">
        <v>187</v>
      </c>
      <c r="G112" s="74" t="e">
        <f>VLOOKUP(IF(B112="itc",LEFT(F112,LEN(F112)-14),F112),'Domain별 코드 체계'!$B$5:$G$55,5,0)</f>
        <v>#N/A</v>
      </c>
      <c r="H112" s="8" t="s">
        <v>8</v>
      </c>
      <c r="I112" s="10" t="e">
        <f t="shared" si="69"/>
        <v>#N/A</v>
      </c>
      <c r="J112" s="62" t="s">
        <v>33</v>
      </c>
      <c r="K112" s="5">
        <v>1</v>
      </c>
      <c r="L112" s="5" t="e">
        <f t="shared" si="61"/>
        <v>#N/A</v>
      </c>
      <c r="M112" s="7" t="s">
        <v>257</v>
      </c>
      <c r="N112" s="10" t="e">
        <f>LEFT(VLOOKUP(F112,'WEB Domain'!D:H,6,0),3)&amp;IF(J112="S",9,K112)</f>
        <v>#N/A</v>
      </c>
      <c r="O112" s="10" t="e">
        <f>LEFT(VLOOKUP(F112,'WEB Domain'!D:H,6,0),3)&amp;IF(J112="S",9-1,K112-1)</f>
        <v>#N/A</v>
      </c>
      <c r="P112" s="14" t="e">
        <f t="shared" si="62"/>
        <v>#N/A</v>
      </c>
      <c r="Q112" s="5" t="e">
        <f t="shared" si="63"/>
        <v>#N/A</v>
      </c>
      <c r="R112" s="5" t="e">
        <f t="shared" si="64"/>
        <v>#N/A</v>
      </c>
      <c r="S112" s="5" t="s">
        <v>157</v>
      </c>
      <c r="T112" s="13" t="e">
        <f t="shared" si="65"/>
        <v>#N/A</v>
      </c>
      <c r="U112" s="13" t="e">
        <f t="shared" si="66"/>
        <v>#N/A</v>
      </c>
      <c r="V112" s="5" t="s">
        <v>490</v>
      </c>
      <c r="W112" s="13" t="s">
        <v>496</v>
      </c>
      <c r="X112" s="13">
        <v>9998</v>
      </c>
      <c r="Y112" s="13"/>
    </row>
    <row r="113" spans="1:25" s="77" customFormat="1" ht="16.5" customHeight="1" x14ac:dyDescent="0.3">
      <c r="A113" s="8" t="s">
        <v>9</v>
      </c>
      <c r="B113" s="8" t="s">
        <v>43</v>
      </c>
      <c r="C113" s="8">
        <v>3</v>
      </c>
      <c r="D113" s="8" t="s">
        <v>253</v>
      </c>
      <c r="E113" s="74" t="str">
        <f t="shared" si="71"/>
        <v>pshpwb03</v>
      </c>
      <c r="F113" s="75" t="s">
        <v>24</v>
      </c>
      <c r="G113" s="74" t="e">
        <f>VLOOKUP(IF(B113="itc",LEFT(F113,LEN(F113)-14),F113),'Domain별 코드 체계'!$B$5:$G$55,5,0)</f>
        <v>#N/A</v>
      </c>
      <c r="H113" s="8" t="s">
        <v>8</v>
      </c>
      <c r="I113" s="10" t="e">
        <f t="shared" si="69"/>
        <v>#N/A</v>
      </c>
      <c r="J113" s="62" t="s">
        <v>33</v>
      </c>
      <c r="K113" s="5">
        <v>1</v>
      </c>
      <c r="L113" s="5" t="e">
        <f t="shared" si="61"/>
        <v>#N/A</v>
      </c>
      <c r="M113" s="7" t="s">
        <v>258</v>
      </c>
      <c r="N113" s="10" t="e">
        <f>LEFT(VLOOKUP(F113,'WEB Domain'!D:H,6,0),3)&amp;IF(J113="S",9,K113)</f>
        <v>#N/A</v>
      </c>
      <c r="O113" s="10" t="e">
        <f>LEFT(VLOOKUP(F113,'WEB Domain'!D:H,6,0),3)&amp;IF(J113="S",9-1,K113-1)</f>
        <v>#N/A</v>
      </c>
      <c r="P113" s="14" t="e">
        <f t="shared" si="62"/>
        <v>#N/A</v>
      </c>
      <c r="Q113" s="5" t="e">
        <f t="shared" si="63"/>
        <v>#N/A</v>
      </c>
      <c r="R113" s="5" t="e">
        <f t="shared" si="64"/>
        <v>#N/A</v>
      </c>
      <c r="S113" s="5" t="s">
        <v>157</v>
      </c>
      <c r="T113" s="13" t="e">
        <f t="shared" si="65"/>
        <v>#N/A</v>
      </c>
      <c r="U113" s="13" t="e">
        <f t="shared" si="66"/>
        <v>#N/A</v>
      </c>
      <c r="V113" s="5" t="s">
        <v>495</v>
      </c>
      <c r="W113" s="13" t="s">
        <v>496</v>
      </c>
      <c r="X113" s="13">
        <v>9998</v>
      </c>
      <c r="Y113" s="13"/>
    </row>
    <row r="114" spans="1:25" s="77" customFormat="1" ht="16.5" customHeight="1" x14ac:dyDescent="0.3">
      <c r="A114" s="8" t="s">
        <v>9</v>
      </c>
      <c r="B114" s="8" t="s">
        <v>43</v>
      </c>
      <c r="C114" s="8">
        <v>3</v>
      </c>
      <c r="D114" s="8" t="s">
        <v>253</v>
      </c>
      <c r="E114" s="74" t="str">
        <f t="shared" si="71"/>
        <v>pshpwb03</v>
      </c>
      <c r="F114" s="75" t="s">
        <v>24</v>
      </c>
      <c r="G114" s="74" t="e">
        <f>VLOOKUP(IF(B114="itc",LEFT(F114,LEN(F114)-14),F114),'Domain별 코드 체계'!$B$5:$G$55,5,0)</f>
        <v>#N/A</v>
      </c>
      <c r="H114" s="8" t="s">
        <v>8</v>
      </c>
      <c r="I114" s="10" t="e">
        <f t="shared" si="69"/>
        <v>#N/A</v>
      </c>
      <c r="J114" s="62" t="s">
        <v>504</v>
      </c>
      <c r="K114" s="5">
        <v>1</v>
      </c>
      <c r="L114" s="5" t="e">
        <f t="shared" si="61"/>
        <v>#N/A</v>
      </c>
      <c r="M114" s="7" t="s">
        <v>259</v>
      </c>
      <c r="N114" s="10" t="e">
        <f>LEFT(VLOOKUP(F114,'WEB Domain'!D:H,6,0),3)&amp;IF(J114="S",9,K114)</f>
        <v>#N/A</v>
      </c>
      <c r="O114" s="10" t="e">
        <f>LEFT(VLOOKUP(F114,'WEB Domain'!D:H,6,0),3)&amp;IF(J114="S",9-1,K114-1)</f>
        <v>#N/A</v>
      </c>
      <c r="P114" s="14" t="str">
        <f t="shared" si="62"/>
        <v/>
      </c>
      <c r="Q114" s="5" t="e">
        <f t="shared" si="63"/>
        <v>#N/A</v>
      </c>
      <c r="R114" s="5" t="e">
        <f t="shared" si="64"/>
        <v>#N/A</v>
      </c>
      <c r="S114" s="5" t="s">
        <v>157</v>
      </c>
      <c r="T114" s="13" t="e">
        <f t="shared" si="65"/>
        <v>#N/A</v>
      </c>
      <c r="U114" s="13" t="e">
        <f t="shared" si="66"/>
        <v>#N/A</v>
      </c>
      <c r="V114" s="5" t="s">
        <v>490</v>
      </c>
      <c r="W114" s="13" t="s">
        <v>496</v>
      </c>
      <c r="X114" s="13">
        <v>9998</v>
      </c>
      <c r="Y114" s="13"/>
    </row>
    <row r="115" spans="1:25" s="77" customFormat="1" ht="16.5" customHeight="1" x14ac:dyDescent="0.3">
      <c r="A115" s="8" t="s">
        <v>9</v>
      </c>
      <c r="B115" s="8" t="s">
        <v>43</v>
      </c>
      <c r="C115" s="8">
        <v>4</v>
      </c>
      <c r="D115" s="8" t="s">
        <v>260</v>
      </c>
      <c r="E115" s="74" t="str">
        <f t="shared" ref="E115:E120" si="72">A115&amp;B115&amp;"wb0"&amp;C115</f>
        <v>pshpwb04</v>
      </c>
      <c r="F115" s="75" t="s">
        <v>23</v>
      </c>
      <c r="G115" s="74" t="e">
        <f>VLOOKUP(IF(B115="itc",LEFT(F115,LEN(F115)-14),F115),'Domain별 코드 체계'!$B$5:$G$55,5,0)</f>
        <v>#N/A</v>
      </c>
      <c r="H115" s="8" t="s">
        <v>8</v>
      </c>
      <c r="I115" s="10" t="e">
        <f t="shared" si="69"/>
        <v>#N/A</v>
      </c>
      <c r="J115" s="62" t="s">
        <v>33</v>
      </c>
      <c r="K115" s="5">
        <v>1</v>
      </c>
      <c r="L115" s="5" t="e">
        <f t="shared" si="61"/>
        <v>#N/A</v>
      </c>
      <c r="M115" s="7" t="s">
        <v>261</v>
      </c>
      <c r="N115" s="10" t="e">
        <f>LEFT(VLOOKUP(F115,'WEB Domain'!D:H,6,0),3)&amp;IF(J115="S",9,K115)</f>
        <v>#N/A</v>
      </c>
      <c r="O115" s="10" t="e">
        <f>LEFT(VLOOKUP(F115,'WEB Domain'!D:H,6,0),3)&amp;IF(J115="S",9-1,K115-1)</f>
        <v>#N/A</v>
      </c>
      <c r="P115" s="14" t="e">
        <f t="shared" si="62"/>
        <v>#N/A</v>
      </c>
      <c r="Q115" s="5" t="e">
        <f t="shared" si="63"/>
        <v>#N/A</v>
      </c>
      <c r="R115" s="5" t="e">
        <f t="shared" si="64"/>
        <v>#N/A</v>
      </c>
      <c r="S115" s="5" t="s">
        <v>157</v>
      </c>
      <c r="T115" s="13" t="e">
        <f t="shared" si="65"/>
        <v>#N/A</v>
      </c>
      <c r="U115" s="13" t="e">
        <f t="shared" si="66"/>
        <v>#N/A</v>
      </c>
      <c r="V115" s="5" t="s">
        <v>495</v>
      </c>
      <c r="W115" s="13" t="s">
        <v>496</v>
      </c>
      <c r="X115" s="13">
        <v>9998</v>
      </c>
      <c r="Y115" s="13"/>
    </row>
    <row r="116" spans="1:25" s="77" customFormat="1" ht="16.5" customHeight="1" x14ac:dyDescent="0.3">
      <c r="A116" s="8" t="s">
        <v>9</v>
      </c>
      <c r="B116" s="8" t="s">
        <v>43</v>
      </c>
      <c r="C116" s="8">
        <v>4</v>
      </c>
      <c r="D116" s="8" t="s">
        <v>260</v>
      </c>
      <c r="E116" s="74" t="str">
        <f t="shared" si="72"/>
        <v>pshpwb04</v>
      </c>
      <c r="F116" s="75" t="s">
        <v>23</v>
      </c>
      <c r="G116" s="74" t="e">
        <f>VLOOKUP(IF(B116="itc",LEFT(F116,LEN(F116)-14),F116),'Domain별 코드 체계'!$B$5:$G$55,5,0)</f>
        <v>#N/A</v>
      </c>
      <c r="H116" s="8" t="s">
        <v>8</v>
      </c>
      <c r="I116" s="10" t="e">
        <f t="shared" si="69"/>
        <v>#N/A</v>
      </c>
      <c r="J116" s="62" t="s">
        <v>504</v>
      </c>
      <c r="K116" s="5">
        <v>1</v>
      </c>
      <c r="L116" s="5" t="e">
        <f t="shared" si="61"/>
        <v>#N/A</v>
      </c>
      <c r="M116" s="7" t="s">
        <v>262</v>
      </c>
      <c r="N116" s="10" t="e">
        <f>LEFT(VLOOKUP(F116,'WEB Domain'!D:H,6,0),3)&amp;IF(J116="S",9,K116)</f>
        <v>#N/A</v>
      </c>
      <c r="O116" s="10" t="e">
        <f>LEFT(VLOOKUP(F116,'WEB Domain'!D:H,6,0),3)&amp;IF(J116="S",9-1,K116-1)</f>
        <v>#N/A</v>
      </c>
      <c r="P116" s="14" t="str">
        <f t="shared" si="62"/>
        <v/>
      </c>
      <c r="Q116" s="5" t="e">
        <f t="shared" si="63"/>
        <v>#N/A</v>
      </c>
      <c r="R116" s="5" t="e">
        <f t="shared" si="64"/>
        <v>#N/A</v>
      </c>
      <c r="S116" s="5" t="s">
        <v>157</v>
      </c>
      <c r="T116" s="13" t="e">
        <f t="shared" si="65"/>
        <v>#N/A</v>
      </c>
      <c r="U116" s="13" t="e">
        <f t="shared" si="66"/>
        <v>#N/A</v>
      </c>
      <c r="V116" s="5" t="s">
        <v>490</v>
      </c>
      <c r="W116" s="13" t="s">
        <v>496</v>
      </c>
      <c r="X116" s="13">
        <v>9998</v>
      </c>
      <c r="Y116" s="13"/>
    </row>
    <row r="117" spans="1:25" s="77" customFormat="1" ht="16.5" customHeight="1" x14ac:dyDescent="0.3">
      <c r="A117" s="8" t="s">
        <v>9</v>
      </c>
      <c r="B117" s="8" t="s">
        <v>43</v>
      </c>
      <c r="C117" s="8">
        <v>4</v>
      </c>
      <c r="D117" s="8" t="s">
        <v>260</v>
      </c>
      <c r="E117" s="74" t="str">
        <f t="shared" si="72"/>
        <v>pshpwb04</v>
      </c>
      <c r="F117" s="75" t="s">
        <v>185</v>
      </c>
      <c r="G117" s="74" t="e">
        <f>VLOOKUP(IF(B117="itc",LEFT(F117,LEN(F117)-14),F117),'Domain별 코드 체계'!$B$5:$G$55,5,0)</f>
        <v>#N/A</v>
      </c>
      <c r="H117" s="8" t="s">
        <v>8</v>
      </c>
      <c r="I117" s="10" t="e">
        <f t="shared" si="69"/>
        <v>#N/A</v>
      </c>
      <c r="J117" s="62" t="s">
        <v>33</v>
      </c>
      <c r="K117" s="5">
        <v>1</v>
      </c>
      <c r="L117" s="5" t="e">
        <f t="shared" si="61"/>
        <v>#N/A</v>
      </c>
      <c r="M117" s="7" t="s">
        <v>263</v>
      </c>
      <c r="N117" s="10" t="e">
        <f>LEFT(VLOOKUP(F117,'WEB Domain'!D:H,6,0),3)&amp;IF(J117="S",9,K117)</f>
        <v>#N/A</v>
      </c>
      <c r="O117" s="10" t="e">
        <f>LEFT(VLOOKUP(F117,'WEB Domain'!D:H,6,0),3)&amp;IF(J117="S",9-1,K117-1)</f>
        <v>#N/A</v>
      </c>
      <c r="P117" s="14" t="e">
        <f t="shared" si="62"/>
        <v>#N/A</v>
      </c>
      <c r="Q117" s="5" t="e">
        <f t="shared" si="63"/>
        <v>#N/A</v>
      </c>
      <c r="R117" s="5" t="e">
        <f t="shared" si="64"/>
        <v>#N/A</v>
      </c>
      <c r="S117" s="5" t="s">
        <v>157</v>
      </c>
      <c r="T117" s="13" t="e">
        <f t="shared" si="65"/>
        <v>#N/A</v>
      </c>
      <c r="U117" s="13" t="e">
        <f t="shared" si="66"/>
        <v>#N/A</v>
      </c>
      <c r="V117" s="5" t="s">
        <v>490</v>
      </c>
      <c r="W117" s="13" t="s">
        <v>496</v>
      </c>
      <c r="X117" s="13">
        <v>9998</v>
      </c>
      <c r="Y117" s="13"/>
    </row>
    <row r="118" spans="1:25" s="77" customFormat="1" ht="16.5" customHeight="1" x14ac:dyDescent="0.3">
      <c r="A118" s="8" t="s">
        <v>9</v>
      </c>
      <c r="B118" s="8" t="s">
        <v>43</v>
      </c>
      <c r="C118" s="8">
        <v>4</v>
      </c>
      <c r="D118" s="8" t="s">
        <v>260</v>
      </c>
      <c r="E118" s="74" t="str">
        <f t="shared" si="72"/>
        <v>pshpwb04</v>
      </c>
      <c r="F118" s="75" t="s">
        <v>187</v>
      </c>
      <c r="G118" s="74" t="e">
        <f>VLOOKUP(IF(B118="itc",LEFT(F118,LEN(F118)-14),F118),'Domain별 코드 체계'!$B$5:$G$55,5,0)</f>
        <v>#N/A</v>
      </c>
      <c r="H118" s="8" t="s">
        <v>8</v>
      </c>
      <c r="I118" s="10" t="e">
        <f t="shared" si="69"/>
        <v>#N/A</v>
      </c>
      <c r="J118" s="62" t="s">
        <v>33</v>
      </c>
      <c r="K118" s="5">
        <v>1</v>
      </c>
      <c r="L118" s="5" t="e">
        <f t="shared" si="61"/>
        <v>#N/A</v>
      </c>
      <c r="M118" s="7" t="s">
        <v>264</v>
      </c>
      <c r="N118" s="10" t="e">
        <f>LEFT(VLOOKUP(F118,'WEB Domain'!D:H,6,0),3)&amp;IF(J118="S",9,K118)</f>
        <v>#N/A</v>
      </c>
      <c r="O118" s="10" t="e">
        <f>LEFT(VLOOKUP(F118,'WEB Domain'!D:H,6,0),3)&amp;IF(J118="S",9-1,K118-1)</f>
        <v>#N/A</v>
      </c>
      <c r="P118" s="14" t="e">
        <f t="shared" si="62"/>
        <v>#N/A</v>
      </c>
      <c r="Q118" s="5" t="e">
        <f t="shared" si="63"/>
        <v>#N/A</v>
      </c>
      <c r="R118" s="5" t="e">
        <f t="shared" si="64"/>
        <v>#N/A</v>
      </c>
      <c r="S118" s="5" t="s">
        <v>157</v>
      </c>
      <c r="T118" s="13" t="e">
        <f t="shared" si="65"/>
        <v>#N/A</v>
      </c>
      <c r="U118" s="13" t="e">
        <f t="shared" si="66"/>
        <v>#N/A</v>
      </c>
      <c r="V118" s="5" t="s">
        <v>490</v>
      </c>
      <c r="W118" s="13" t="s">
        <v>496</v>
      </c>
      <c r="X118" s="13">
        <v>9998</v>
      </c>
      <c r="Y118" s="13"/>
    </row>
    <row r="119" spans="1:25" s="77" customFormat="1" ht="16.5" customHeight="1" x14ac:dyDescent="0.3">
      <c r="A119" s="8" t="s">
        <v>9</v>
      </c>
      <c r="B119" s="8" t="s">
        <v>43</v>
      </c>
      <c r="C119" s="8">
        <v>4</v>
      </c>
      <c r="D119" s="8" t="s">
        <v>260</v>
      </c>
      <c r="E119" s="74" t="str">
        <f t="shared" si="72"/>
        <v>pshpwb04</v>
      </c>
      <c r="F119" s="75" t="s">
        <v>24</v>
      </c>
      <c r="G119" s="74" t="e">
        <f>VLOOKUP(IF(B119="itc",LEFT(F119,LEN(F119)-14),F119),'Domain별 코드 체계'!$B$5:$G$55,5,0)</f>
        <v>#N/A</v>
      </c>
      <c r="H119" s="8" t="s">
        <v>8</v>
      </c>
      <c r="I119" s="10" t="e">
        <f t="shared" si="69"/>
        <v>#N/A</v>
      </c>
      <c r="J119" s="62" t="s">
        <v>33</v>
      </c>
      <c r="K119" s="5">
        <v>1</v>
      </c>
      <c r="L119" s="5" t="e">
        <f t="shared" si="61"/>
        <v>#N/A</v>
      </c>
      <c r="M119" s="7" t="s">
        <v>265</v>
      </c>
      <c r="N119" s="10" t="e">
        <f>LEFT(VLOOKUP(F119,'WEB Domain'!D:H,6,0),3)&amp;IF(J119="S",9,K119)</f>
        <v>#N/A</v>
      </c>
      <c r="O119" s="10" t="e">
        <f>LEFT(VLOOKUP(F119,'WEB Domain'!D:H,6,0),3)&amp;IF(J119="S",9-1,K119-1)</f>
        <v>#N/A</v>
      </c>
      <c r="P119" s="14" t="e">
        <f t="shared" si="62"/>
        <v>#N/A</v>
      </c>
      <c r="Q119" s="5" t="e">
        <f t="shared" si="63"/>
        <v>#N/A</v>
      </c>
      <c r="R119" s="5" t="e">
        <f t="shared" si="64"/>
        <v>#N/A</v>
      </c>
      <c r="S119" s="5" t="s">
        <v>157</v>
      </c>
      <c r="T119" s="13" t="e">
        <f t="shared" si="65"/>
        <v>#N/A</v>
      </c>
      <c r="U119" s="13" t="e">
        <f t="shared" si="66"/>
        <v>#N/A</v>
      </c>
      <c r="V119" s="5" t="s">
        <v>497</v>
      </c>
      <c r="W119" s="13" t="s">
        <v>496</v>
      </c>
      <c r="X119" s="13">
        <v>9998</v>
      </c>
      <c r="Y119" s="13"/>
    </row>
    <row r="120" spans="1:25" s="77" customFormat="1" ht="16.5" customHeight="1" x14ac:dyDescent="0.3">
      <c r="A120" s="5" t="s">
        <v>9</v>
      </c>
      <c r="B120" s="5" t="s">
        <v>43</v>
      </c>
      <c r="C120" s="5">
        <v>4</v>
      </c>
      <c r="D120" s="5" t="s">
        <v>260</v>
      </c>
      <c r="E120" s="6" t="str">
        <f t="shared" si="72"/>
        <v>pshpwb04</v>
      </c>
      <c r="F120" s="7" t="s">
        <v>24</v>
      </c>
      <c r="G120" s="6" t="e">
        <f>VLOOKUP(IF(B120="itc",LEFT(F120,LEN(F120)-14),F120),'Domain별 코드 체계'!$B$5:$G$55,5,0)</f>
        <v>#N/A</v>
      </c>
      <c r="H120" s="5" t="s">
        <v>8</v>
      </c>
      <c r="I120" s="10" t="e">
        <f t="shared" si="69"/>
        <v>#N/A</v>
      </c>
      <c r="J120" s="62" t="s">
        <v>504</v>
      </c>
      <c r="K120" s="5">
        <v>1</v>
      </c>
      <c r="L120" s="5" t="e">
        <f t="shared" si="61"/>
        <v>#N/A</v>
      </c>
      <c r="M120" s="7" t="s">
        <v>268</v>
      </c>
      <c r="N120" s="10" t="e">
        <f>LEFT(VLOOKUP(F120,'WEB Domain'!D:H,6,0),3)&amp;IF(J120="S",9,K120)</f>
        <v>#N/A</v>
      </c>
      <c r="O120" s="10" t="e">
        <f>LEFT(VLOOKUP(F120,'WEB Domain'!D:H,6,0),3)&amp;IF(J120="S",9-1,K120-1)</f>
        <v>#N/A</v>
      </c>
      <c r="P120" s="14" t="str">
        <f t="shared" si="62"/>
        <v/>
      </c>
      <c r="Q120" s="5" t="e">
        <f t="shared" si="63"/>
        <v>#N/A</v>
      </c>
      <c r="R120" s="5" t="e">
        <f t="shared" si="64"/>
        <v>#N/A</v>
      </c>
      <c r="S120" s="5" t="s">
        <v>157</v>
      </c>
      <c r="T120" s="13" t="e">
        <f t="shared" si="65"/>
        <v>#N/A</v>
      </c>
      <c r="U120" s="13" t="e">
        <f t="shared" si="66"/>
        <v>#N/A</v>
      </c>
      <c r="V120" s="5" t="s">
        <v>490</v>
      </c>
      <c r="W120" s="13" t="s">
        <v>496</v>
      </c>
      <c r="X120" s="13">
        <v>9998</v>
      </c>
      <c r="Y120" s="13"/>
    </row>
    <row r="121" spans="1:25" s="77" customFormat="1" ht="6" customHeight="1" x14ac:dyDescent="0.3">
      <c r="A121" s="34" t="s">
        <v>41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47"/>
      <c r="M121" s="35"/>
      <c r="N121" s="47"/>
      <c r="O121" s="47"/>
      <c r="P121" s="35"/>
      <c r="Q121" s="35"/>
      <c r="R121" s="35"/>
      <c r="S121" s="35"/>
      <c r="T121" s="35"/>
      <c r="U121" s="35"/>
      <c r="V121" s="35"/>
      <c r="W121" s="35"/>
      <c r="X121" s="35"/>
      <c r="Y121" s="68"/>
    </row>
    <row r="122" spans="1:25" s="77" customFormat="1" ht="16.5" customHeight="1" x14ac:dyDescent="0.3">
      <c r="A122" s="5" t="s">
        <v>9</v>
      </c>
      <c r="B122" s="5" t="s">
        <v>43</v>
      </c>
      <c r="C122" s="5">
        <v>1</v>
      </c>
      <c r="D122" s="5" t="s">
        <v>283</v>
      </c>
      <c r="E122" s="60" t="s">
        <v>285</v>
      </c>
      <c r="F122" s="33" t="s">
        <v>289</v>
      </c>
      <c r="G122" s="6" t="e">
        <f>VLOOKUP(IF(B122="itc",LEFT(F122,LEN(F122)-14),F122),'Domain별 코드 체계'!$B$5:$G$55,5,0)</f>
        <v>#N/A</v>
      </c>
      <c r="H122" s="5" t="s">
        <v>8</v>
      </c>
      <c r="I122" s="10" t="e">
        <f t="shared" ref="I122:I127" si="73">CONCATENATE(UPPER(IF(A122="d","P",A122)),"-",G122,"-",H122)</f>
        <v>#N/A</v>
      </c>
      <c r="J122" s="62" t="s">
        <v>33</v>
      </c>
      <c r="K122" s="5">
        <v>1</v>
      </c>
      <c r="L122" s="5" t="e">
        <f>CONCATENATE(I122,"-",J122,C122,K122)</f>
        <v>#N/A</v>
      </c>
      <c r="M122" s="7" t="s">
        <v>287</v>
      </c>
      <c r="N122" s="10" t="e">
        <f>LEFT(VLOOKUP(F122,'WEB Domain'!D:H,6,0),3)&amp;IF(J122="S",9,K122)</f>
        <v>#N/A</v>
      </c>
      <c r="O122" s="10" t="e">
        <f>LEFT(VLOOKUP(F122,'WEB Domain'!D:H,6,0),3)&amp;IF(J122="S",9-1,K122-1)</f>
        <v>#N/A</v>
      </c>
      <c r="P122" s="14" t="e">
        <f>IF(J122="F",IF(K122=1,N122-2000,""),"")</f>
        <v>#N/A</v>
      </c>
      <c r="Q122" s="5" t="e">
        <f>IF(J122="F",IF(K122=1,N122-1999,N122-2000+K122),N122-2001)</f>
        <v>#N/A</v>
      </c>
      <c r="R122" s="5" t="e">
        <f t="shared" ref="R122" si="74">Q122+1</f>
        <v>#N/A</v>
      </c>
      <c r="S122" s="5" t="s">
        <v>157</v>
      </c>
      <c r="T122" s="13" t="e">
        <f>CONCATENATE("/",LOWER(B122),"/chn/",LOWER(LEFT(G122,3)),"/webApps")</f>
        <v>#N/A</v>
      </c>
      <c r="U122" s="13" t="e">
        <f>CONCATENATE("/log/ohs12/",I122,"/",L122)</f>
        <v>#N/A</v>
      </c>
      <c r="V122" s="5" t="s">
        <v>497</v>
      </c>
      <c r="W122" s="13" t="s">
        <v>496</v>
      </c>
      <c r="X122" s="13">
        <v>9998</v>
      </c>
      <c r="Y122" s="13" t="s">
        <v>454</v>
      </c>
    </row>
    <row r="123" spans="1:25" s="77" customFormat="1" ht="16.5" customHeight="1" x14ac:dyDescent="0.3">
      <c r="A123" s="8" t="s">
        <v>9</v>
      </c>
      <c r="B123" s="8" t="s">
        <v>43</v>
      </c>
      <c r="C123" s="8">
        <v>1</v>
      </c>
      <c r="D123" s="8" t="s">
        <v>323</v>
      </c>
      <c r="E123" s="74" t="s">
        <v>285</v>
      </c>
      <c r="F123" s="32" t="s">
        <v>194</v>
      </c>
      <c r="G123" s="74" t="s">
        <v>10</v>
      </c>
      <c r="H123" s="8" t="s">
        <v>8</v>
      </c>
      <c r="I123" s="10" t="s">
        <v>127</v>
      </c>
      <c r="J123" s="62" t="s">
        <v>324</v>
      </c>
      <c r="K123" s="5">
        <v>1</v>
      </c>
      <c r="L123" s="5" t="s">
        <v>303</v>
      </c>
      <c r="M123" s="32" t="s">
        <v>194</v>
      </c>
      <c r="N123" s="10" t="s">
        <v>128</v>
      </c>
      <c r="O123" s="56" t="s">
        <v>41</v>
      </c>
      <c r="P123" s="14" t="s">
        <v>129</v>
      </c>
      <c r="Q123" s="5" t="s">
        <v>130</v>
      </c>
      <c r="R123" s="5" t="s">
        <v>131</v>
      </c>
      <c r="S123" s="5" t="s">
        <v>157</v>
      </c>
      <c r="T123" s="13" t="s">
        <v>341</v>
      </c>
      <c r="U123" s="13" t="s">
        <v>304</v>
      </c>
      <c r="V123" s="5" t="s">
        <v>490</v>
      </c>
      <c r="W123" s="13" t="s">
        <v>496</v>
      </c>
      <c r="X123" s="13">
        <v>9998</v>
      </c>
      <c r="Y123" s="13" t="s">
        <v>455</v>
      </c>
    </row>
    <row r="124" spans="1:25" s="77" customFormat="1" ht="16.5" customHeight="1" x14ac:dyDescent="0.3">
      <c r="A124" s="8" t="s">
        <v>9</v>
      </c>
      <c r="B124" s="8" t="s">
        <v>43</v>
      </c>
      <c r="C124" s="8">
        <v>1</v>
      </c>
      <c r="D124" s="8" t="s">
        <v>283</v>
      </c>
      <c r="E124" s="74" t="s">
        <v>285</v>
      </c>
      <c r="F124" s="32" t="s">
        <v>186</v>
      </c>
      <c r="G124" s="74" t="s">
        <v>305</v>
      </c>
      <c r="H124" s="8" t="s">
        <v>8</v>
      </c>
      <c r="I124" s="10" t="s">
        <v>306</v>
      </c>
      <c r="J124" s="62" t="s">
        <v>324</v>
      </c>
      <c r="K124" s="5">
        <v>1</v>
      </c>
      <c r="L124" s="5" t="s">
        <v>307</v>
      </c>
      <c r="M124" s="32" t="s">
        <v>186</v>
      </c>
      <c r="N124" s="10" t="s">
        <v>308</v>
      </c>
      <c r="O124" s="56" t="s">
        <v>41</v>
      </c>
      <c r="P124" s="14" t="s">
        <v>309</v>
      </c>
      <c r="Q124" s="5" t="s">
        <v>310</v>
      </c>
      <c r="R124" s="5" t="s">
        <v>311</v>
      </c>
      <c r="S124" s="5" t="s">
        <v>157</v>
      </c>
      <c r="T124" s="58" t="s">
        <v>512</v>
      </c>
      <c r="U124" s="13" t="s">
        <v>312</v>
      </c>
      <c r="V124" s="5" t="s">
        <v>490</v>
      </c>
      <c r="W124" s="13" t="s">
        <v>496</v>
      </c>
      <c r="X124" s="13">
        <v>9998</v>
      </c>
      <c r="Y124" s="13" t="s">
        <v>455</v>
      </c>
    </row>
    <row r="125" spans="1:25" s="77" customFormat="1" ht="16.5" customHeight="1" x14ac:dyDescent="0.3">
      <c r="A125" s="8" t="s">
        <v>9</v>
      </c>
      <c r="B125" s="8" t="s">
        <v>43</v>
      </c>
      <c r="C125" s="8">
        <v>1</v>
      </c>
      <c r="D125" s="8" t="s">
        <v>283</v>
      </c>
      <c r="E125" s="74" t="s">
        <v>285</v>
      </c>
      <c r="F125" s="32" t="s">
        <v>188</v>
      </c>
      <c r="G125" s="74" t="s">
        <v>313</v>
      </c>
      <c r="H125" s="8" t="s">
        <v>8</v>
      </c>
      <c r="I125" s="10" t="s">
        <v>314</v>
      </c>
      <c r="J125" s="62" t="s">
        <v>324</v>
      </c>
      <c r="K125" s="5">
        <v>1</v>
      </c>
      <c r="L125" s="5" t="s">
        <v>315</v>
      </c>
      <c r="M125" s="32" t="s">
        <v>188</v>
      </c>
      <c r="N125" s="10" t="s">
        <v>316</v>
      </c>
      <c r="O125" s="56" t="s">
        <v>41</v>
      </c>
      <c r="P125" s="14" t="s">
        <v>317</v>
      </c>
      <c r="Q125" s="5" t="s">
        <v>318</v>
      </c>
      <c r="R125" s="5" t="s">
        <v>319</v>
      </c>
      <c r="S125" s="5" t="s">
        <v>157</v>
      </c>
      <c r="T125" s="58" t="s">
        <v>513</v>
      </c>
      <c r="U125" s="13" t="s">
        <v>320</v>
      </c>
      <c r="V125" s="5" t="s">
        <v>490</v>
      </c>
      <c r="W125" s="13" t="s">
        <v>496</v>
      </c>
      <c r="X125" s="13">
        <v>9998</v>
      </c>
      <c r="Y125" s="13" t="s">
        <v>455</v>
      </c>
    </row>
    <row r="126" spans="1:25" s="77" customFormat="1" ht="16.5" customHeight="1" x14ac:dyDescent="0.3">
      <c r="A126" s="8" t="s">
        <v>9</v>
      </c>
      <c r="B126" s="8" t="s">
        <v>43</v>
      </c>
      <c r="C126" s="8">
        <v>1</v>
      </c>
      <c r="D126" s="8" t="s">
        <v>283</v>
      </c>
      <c r="E126" s="74" t="s">
        <v>285</v>
      </c>
      <c r="F126" s="32" t="s">
        <v>195</v>
      </c>
      <c r="G126" s="74" t="s">
        <v>11</v>
      </c>
      <c r="H126" s="8" t="s">
        <v>8</v>
      </c>
      <c r="I126" s="10" t="s">
        <v>132</v>
      </c>
      <c r="J126" s="62" t="s">
        <v>324</v>
      </c>
      <c r="K126" s="5">
        <v>1</v>
      </c>
      <c r="L126" s="5" t="s">
        <v>321</v>
      </c>
      <c r="M126" s="32" t="s">
        <v>195</v>
      </c>
      <c r="N126" s="10" t="s">
        <v>133</v>
      </c>
      <c r="O126" s="56" t="s">
        <v>41</v>
      </c>
      <c r="P126" s="14" t="s">
        <v>134</v>
      </c>
      <c r="Q126" s="5" t="s">
        <v>135</v>
      </c>
      <c r="R126" s="5" t="s">
        <v>136</v>
      </c>
      <c r="S126" s="5" t="s">
        <v>157</v>
      </c>
      <c r="T126" s="13" t="s">
        <v>344</v>
      </c>
      <c r="U126" s="13" t="s">
        <v>322</v>
      </c>
      <c r="V126" s="5" t="s">
        <v>490</v>
      </c>
      <c r="W126" s="13" t="s">
        <v>496</v>
      </c>
      <c r="X126" s="13">
        <v>9998</v>
      </c>
      <c r="Y126" s="13" t="s">
        <v>455</v>
      </c>
    </row>
    <row r="127" spans="1:25" s="77" customFormat="1" ht="16.5" customHeight="1" x14ac:dyDescent="0.3">
      <c r="A127" s="5" t="s">
        <v>9</v>
      </c>
      <c r="B127" s="5" t="s">
        <v>43</v>
      </c>
      <c r="C127" s="5">
        <v>2</v>
      </c>
      <c r="D127" s="5" t="s">
        <v>284</v>
      </c>
      <c r="E127" s="60" t="s">
        <v>286</v>
      </c>
      <c r="F127" s="33" t="s">
        <v>289</v>
      </c>
      <c r="G127" s="6" t="e">
        <f>VLOOKUP(IF(B127="itc",LEFT(F127,LEN(F127)-14),F127),'Domain별 코드 체계'!$B$5:$G$55,5,0)</f>
        <v>#N/A</v>
      </c>
      <c r="H127" s="5" t="s">
        <v>8</v>
      </c>
      <c r="I127" s="10" t="e">
        <f t="shared" si="73"/>
        <v>#N/A</v>
      </c>
      <c r="J127" s="62" t="s">
        <v>33</v>
      </c>
      <c r="K127" s="5">
        <v>1</v>
      </c>
      <c r="L127" s="5" t="e">
        <f>CONCATENATE(I127,"-",J127,C127,K127)</f>
        <v>#N/A</v>
      </c>
      <c r="M127" s="7" t="s">
        <v>288</v>
      </c>
      <c r="N127" s="10" t="e">
        <f>LEFT(VLOOKUP(F127,'WEB Domain'!D:H,6,0),3)&amp;IF(J127="S",9,K127)</f>
        <v>#N/A</v>
      </c>
      <c r="O127" s="10" t="e">
        <f>LEFT(VLOOKUP(F127,'WEB Domain'!D:H,6,0),3)&amp;IF(J127="S",9-1,K127-1)</f>
        <v>#N/A</v>
      </c>
      <c r="P127" s="14" t="e">
        <f>IF(J127="F",IF(K127=1,N127-2000,""),"")</f>
        <v>#N/A</v>
      </c>
      <c r="Q127" s="5" t="e">
        <f>IF(J127="F",IF(K127=1,N127-1999,N127-2000+K127),N127-2001)</f>
        <v>#N/A</v>
      </c>
      <c r="R127" s="5" t="e">
        <f t="shared" ref="R127" si="75">Q127+1</f>
        <v>#N/A</v>
      </c>
      <c r="S127" s="5" t="s">
        <v>157</v>
      </c>
      <c r="T127" s="13" t="e">
        <f>CONCATENATE("/",LOWER(B127),"/chn/",LOWER(LEFT(G127,3)),"/webApps")</f>
        <v>#N/A</v>
      </c>
      <c r="U127" s="13" t="e">
        <f>CONCATENATE("/log/ohs12/",I127,"/",L127)</f>
        <v>#N/A</v>
      </c>
      <c r="V127" s="5" t="s">
        <v>497</v>
      </c>
      <c r="W127" s="13" t="s">
        <v>496</v>
      </c>
      <c r="X127" s="13">
        <v>9998</v>
      </c>
      <c r="Y127" s="13" t="s">
        <v>454</v>
      </c>
    </row>
    <row r="128" spans="1:25" s="77" customFormat="1" ht="16.5" customHeight="1" x14ac:dyDescent="0.3">
      <c r="A128" s="8" t="s">
        <v>9</v>
      </c>
      <c r="B128" s="8" t="s">
        <v>43</v>
      </c>
      <c r="C128" s="8">
        <v>2</v>
      </c>
      <c r="D128" s="8" t="s">
        <v>284</v>
      </c>
      <c r="E128" s="74" t="s">
        <v>286</v>
      </c>
      <c r="F128" s="32" t="s">
        <v>194</v>
      </c>
      <c r="G128" s="74" t="s">
        <v>10</v>
      </c>
      <c r="H128" s="8" t="s">
        <v>8</v>
      </c>
      <c r="I128" s="10" t="s">
        <v>127</v>
      </c>
      <c r="J128" s="62" t="s">
        <v>324</v>
      </c>
      <c r="K128" s="5">
        <v>1</v>
      </c>
      <c r="L128" s="5" t="s">
        <v>303</v>
      </c>
      <c r="M128" s="32" t="s">
        <v>194</v>
      </c>
      <c r="N128" s="10" t="s">
        <v>128</v>
      </c>
      <c r="O128" s="56" t="s">
        <v>41</v>
      </c>
      <c r="P128" s="14" t="s">
        <v>129</v>
      </c>
      <c r="Q128" s="5" t="s">
        <v>130</v>
      </c>
      <c r="R128" s="5" t="s">
        <v>131</v>
      </c>
      <c r="S128" s="5" t="s">
        <v>157</v>
      </c>
      <c r="T128" s="13" t="s">
        <v>341</v>
      </c>
      <c r="U128" s="13" t="s">
        <v>304</v>
      </c>
      <c r="V128" s="5" t="s">
        <v>490</v>
      </c>
      <c r="W128" s="13" t="s">
        <v>496</v>
      </c>
      <c r="X128" s="13">
        <v>9998</v>
      </c>
      <c r="Y128" s="13" t="s">
        <v>455</v>
      </c>
    </row>
    <row r="129" spans="1:25" s="77" customFormat="1" ht="16.5" customHeight="1" x14ac:dyDescent="0.3">
      <c r="A129" s="8" t="s">
        <v>9</v>
      </c>
      <c r="B129" s="8" t="s">
        <v>43</v>
      </c>
      <c r="C129" s="8">
        <v>2</v>
      </c>
      <c r="D129" s="8" t="s">
        <v>284</v>
      </c>
      <c r="E129" s="74" t="s">
        <v>286</v>
      </c>
      <c r="F129" s="32" t="s">
        <v>186</v>
      </c>
      <c r="G129" s="74" t="s">
        <v>305</v>
      </c>
      <c r="H129" s="8" t="s">
        <v>8</v>
      </c>
      <c r="I129" s="10" t="s">
        <v>306</v>
      </c>
      <c r="J129" s="62" t="s">
        <v>324</v>
      </c>
      <c r="K129" s="5">
        <v>1</v>
      </c>
      <c r="L129" s="5" t="s">
        <v>307</v>
      </c>
      <c r="M129" s="32" t="s">
        <v>186</v>
      </c>
      <c r="N129" s="10" t="s">
        <v>308</v>
      </c>
      <c r="O129" s="56" t="s">
        <v>41</v>
      </c>
      <c r="P129" s="14" t="s">
        <v>309</v>
      </c>
      <c r="Q129" s="5" t="s">
        <v>310</v>
      </c>
      <c r="R129" s="5" t="s">
        <v>311</v>
      </c>
      <c r="S129" s="5" t="s">
        <v>157</v>
      </c>
      <c r="T129" s="58" t="s">
        <v>512</v>
      </c>
      <c r="U129" s="13" t="s">
        <v>312</v>
      </c>
      <c r="V129" s="5" t="s">
        <v>490</v>
      </c>
      <c r="W129" s="13" t="s">
        <v>496</v>
      </c>
      <c r="X129" s="13">
        <v>9998</v>
      </c>
      <c r="Y129" s="13" t="s">
        <v>455</v>
      </c>
    </row>
    <row r="130" spans="1:25" s="77" customFormat="1" ht="16.5" customHeight="1" x14ac:dyDescent="0.3">
      <c r="A130" s="8" t="s">
        <v>9</v>
      </c>
      <c r="B130" s="8" t="s">
        <v>43</v>
      </c>
      <c r="C130" s="8">
        <v>2</v>
      </c>
      <c r="D130" s="8" t="s">
        <v>284</v>
      </c>
      <c r="E130" s="74" t="s">
        <v>286</v>
      </c>
      <c r="F130" s="32" t="s">
        <v>188</v>
      </c>
      <c r="G130" s="74" t="s">
        <v>313</v>
      </c>
      <c r="H130" s="8" t="s">
        <v>8</v>
      </c>
      <c r="I130" s="10" t="s">
        <v>314</v>
      </c>
      <c r="J130" s="62" t="s">
        <v>324</v>
      </c>
      <c r="K130" s="5">
        <v>1</v>
      </c>
      <c r="L130" s="5" t="s">
        <v>315</v>
      </c>
      <c r="M130" s="32" t="s">
        <v>188</v>
      </c>
      <c r="N130" s="10" t="s">
        <v>316</v>
      </c>
      <c r="O130" s="56" t="s">
        <v>41</v>
      </c>
      <c r="P130" s="14" t="s">
        <v>317</v>
      </c>
      <c r="Q130" s="5" t="s">
        <v>318</v>
      </c>
      <c r="R130" s="5" t="s">
        <v>319</v>
      </c>
      <c r="S130" s="5" t="s">
        <v>157</v>
      </c>
      <c r="T130" s="58" t="s">
        <v>513</v>
      </c>
      <c r="U130" s="13" t="s">
        <v>320</v>
      </c>
      <c r="V130" s="5" t="s">
        <v>490</v>
      </c>
      <c r="W130" s="13" t="s">
        <v>496</v>
      </c>
      <c r="X130" s="13">
        <v>9998</v>
      </c>
      <c r="Y130" s="13" t="s">
        <v>455</v>
      </c>
    </row>
    <row r="131" spans="1:25" s="77" customFormat="1" ht="16.5" customHeight="1" x14ac:dyDescent="0.3">
      <c r="A131" s="8" t="s">
        <v>9</v>
      </c>
      <c r="B131" s="8" t="s">
        <v>43</v>
      </c>
      <c r="C131" s="8">
        <v>2</v>
      </c>
      <c r="D131" s="8" t="s">
        <v>284</v>
      </c>
      <c r="E131" s="74" t="s">
        <v>286</v>
      </c>
      <c r="F131" s="32" t="s">
        <v>195</v>
      </c>
      <c r="G131" s="74" t="s">
        <v>11</v>
      </c>
      <c r="H131" s="8" t="s">
        <v>8</v>
      </c>
      <c r="I131" s="10" t="s">
        <v>132</v>
      </c>
      <c r="J131" s="62" t="s">
        <v>324</v>
      </c>
      <c r="K131" s="5">
        <v>1</v>
      </c>
      <c r="L131" s="5" t="s">
        <v>321</v>
      </c>
      <c r="M131" s="32" t="s">
        <v>195</v>
      </c>
      <c r="N131" s="10" t="s">
        <v>133</v>
      </c>
      <c r="O131" s="56" t="s">
        <v>41</v>
      </c>
      <c r="P131" s="14" t="s">
        <v>134</v>
      </c>
      <c r="Q131" s="5" t="s">
        <v>135</v>
      </c>
      <c r="R131" s="5" t="s">
        <v>136</v>
      </c>
      <c r="S131" s="5" t="s">
        <v>157</v>
      </c>
      <c r="T131" s="13" t="s">
        <v>344</v>
      </c>
      <c r="U131" s="13" t="s">
        <v>322</v>
      </c>
      <c r="V131" s="5" t="s">
        <v>490</v>
      </c>
      <c r="W131" s="13" t="s">
        <v>496</v>
      </c>
      <c r="X131" s="13">
        <v>9998</v>
      </c>
      <c r="Y131" s="13" t="s">
        <v>455</v>
      </c>
    </row>
    <row r="132" spans="1:25" s="77" customFormat="1" ht="6" customHeight="1" x14ac:dyDescent="0.3">
      <c r="A132" s="34" t="s">
        <v>41</v>
      </c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47"/>
      <c r="M132" s="35"/>
      <c r="N132" s="47"/>
      <c r="O132" s="47"/>
      <c r="P132" s="35"/>
      <c r="Q132" s="35"/>
      <c r="R132" s="35"/>
      <c r="S132" s="35"/>
      <c r="T132" s="35"/>
      <c r="U132" s="35"/>
      <c r="V132" s="35"/>
      <c r="W132" s="35"/>
      <c r="X132" s="35"/>
      <c r="Y132" s="68"/>
    </row>
    <row r="133" spans="1:25" s="77" customFormat="1" ht="16.5" customHeight="1" x14ac:dyDescent="0.3">
      <c r="A133" s="8" t="s">
        <v>9</v>
      </c>
      <c r="B133" s="8" t="s">
        <v>301</v>
      </c>
      <c r="C133" s="8">
        <v>1</v>
      </c>
      <c r="D133" s="8" t="s">
        <v>450</v>
      </c>
      <c r="E133" s="74" t="str">
        <f t="shared" ref="E133:E136" si="76">A133&amp;B133&amp;"wb0"&amp;C133</f>
        <v>papcwb01</v>
      </c>
      <c r="F133" s="75" t="s">
        <v>179</v>
      </c>
      <c r="G133" s="74" t="e">
        <f>VLOOKUP(IF(B133="itc",LEFT(F133,LEN(F133)-14),F133),'Domain별 코드 체계'!$B$5:$G$55,5,0)</f>
        <v>#N/A</v>
      </c>
      <c r="H133" s="8" t="s">
        <v>42</v>
      </c>
      <c r="I133" s="10" t="e">
        <f>CONCATENATE(UPPER(IF(A133="d","P",A133)),"-",G133,"-",H133)</f>
        <v>#N/A</v>
      </c>
      <c r="J133" s="62" t="s">
        <v>33</v>
      </c>
      <c r="K133" s="5">
        <v>1</v>
      </c>
      <c r="L133" s="5" t="e">
        <f>CONCATENATE(I133,"-",J133,C133,K133)</f>
        <v>#N/A</v>
      </c>
      <c r="M133" s="7" t="s">
        <v>236</v>
      </c>
      <c r="N133" s="10" t="e">
        <f>LEFT(VLOOKUP(F133,'WEB Domain'!D:H,6,0),3)&amp;IF(J133="S",9,K133)</f>
        <v>#N/A</v>
      </c>
      <c r="O133" s="10" t="e">
        <f>LEFT(VLOOKUP(F133,'WEB Domain'!D:H,6,0),3)&amp;IF(J133="S",9-1,K133-1)</f>
        <v>#N/A</v>
      </c>
      <c r="P133" s="14" t="e">
        <f>IF(J133="F",IF(K133=1,N133-2000,""),"")</f>
        <v>#N/A</v>
      </c>
      <c r="Q133" s="5" t="e">
        <f>IF(J133="F",IF(K133=1,N133-1999,N133-2000+K133),N133-2001)</f>
        <v>#N/A</v>
      </c>
      <c r="R133" s="5" t="e">
        <f t="shared" ref="R133:R136" si="77">Q133+1</f>
        <v>#N/A</v>
      </c>
      <c r="S133" s="5" t="s">
        <v>157</v>
      </c>
      <c r="T133" s="13" t="e">
        <f>CONCATENATE("/",LOWER(B133),"/chn/",LOWER(LEFT(G133,3)),"/webApps")</f>
        <v>#N/A</v>
      </c>
      <c r="U133" s="13" t="e">
        <f>CONCATENATE("/log/ohs12/",I133,"/",L133)</f>
        <v>#N/A</v>
      </c>
      <c r="V133" s="5" t="s">
        <v>497</v>
      </c>
      <c r="W133" s="13" t="s">
        <v>496</v>
      </c>
      <c r="X133" s="13">
        <v>9998</v>
      </c>
      <c r="Y133" s="13"/>
    </row>
    <row r="134" spans="1:25" s="77" customFormat="1" ht="16.5" customHeight="1" x14ac:dyDescent="0.3">
      <c r="A134" s="8" t="s">
        <v>9</v>
      </c>
      <c r="B134" s="8" t="s">
        <v>301</v>
      </c>
      <c r="C134" s="8">
        <v>2</v>
      </c>
      <c r="D134" s="8" t="s">
        <v>451</v>
      </c>
      <c r="E134" s="74" t="str">
        <f t="shared" si="76"/>
        <v>papcwb02</v>
      </c>
      <c r="F134" s="75" t="s">
        <v>179</v>
      </c>
      <c r="G134" s="74" t="e">
        <f>VLOOKUP(IF(B134="itc",LEFT(F134,LEN(F134)-14),F134),'Domain별 코드 체계'!$B$5:$G$55,5,0)</f>
        <v>#N/A</v>
      </c>
      <c r="H134" s="8" t="s">
        <v>42</v>
      </c>
      <c r="I134" s="10" t="e">
        <f>CONCATENATE(UPPER(IF(A134="d","P",A134)),"-",G134,"-",H134)</f>
        <v>#N/A</v>
      </c>
      <c r="J134" s="62" t="s">
        <v>33</v>
      </c>
      <c r="K134" s="5">
        <v>1</v>
      </c>
      <c r="L134" s="5" t="e">
        <f>CONCATENATE(I134,"-",J134,C134,K134)</f>
        <v>#N/A</v>
      </c>
      <c r="M134" s="7" t="s">
        <v>238</v>
      </c>
      <c r="N134" s="10" t="e">
        <f>LEFT(VLOOKUP(F134,'WEB Domain'!D:H,6,0),3)&amp;IF(J134="S",9,K134)</f>
        <v>#N/A</v>
      </c>
      <c r="O134" s="10" t="e">
        <f>LEFT(VLOOKUP(F134,'WEB Domain'!D:H,6,0),3)&amp;IF(J134="S",9-1,K134-1)</f>
        <v>#N/A</v>
      </c>
      <c r="P134" s="14" t="e">
        <f>IF(J134="F",IF(K134=1,N134-2000,""),"")</f>
        <v>#N/A</v>
      </c>
      <c r="Q134" s="5" t="e">
        <f>IF(J134="F",IF(K134=1,N134-1999,N134-2000+K134),N134-2001)</f>
        <v>#N/A</v>
      </c>
      <c r="R134" s="5" t="e">
        <f t="shared" si="77"/>
        <v>#N/A</v>
      </c>
      <c r="S134" s="5" t="s">
        <v>157</v>
      </c>
      <c r="T134" s="13" t="e">
        <f>CONCATENATE("/",LOWER(B134),"/chn/",LOWER(LEFT(G134,3)),"/webApps")</f>
        <v>#N/A</v>
      </c>
      <c r="U134" s="13" t="e">
        <f>CONCATENATE("/log/ohs12/",I134,"/",L134)</f>
        <v>#N/A</v>
      </c>
      <c r="V134" s="5" t="s">
        <v>497</v>
      </c>
      <c r="W134" s="13" t="s">
        <v>496</v>
      </c>
      <c r="X134" s="13">
        <v>9998</v>
      </c>
      <c r="Y134" s="13"/>
    </row>
    <row r="135" spans="1:25" s="77" customFormat="1" ht="16.5" customHeight="1" x14ac:dyDescent="0.3">
      <c r="A135" s="8" t="s">
        <v>9</v>
      </c>
      <c r="B135" s="8" t="s">
        <v>301</v>
      </c>
      <c r="C135" s="8">
        <v>3</v>
      </c>
      <c r="D135" s="8" t="s">
        <v>452</v>
      </c>
      <c r="E135" s="74" t="str">
        <f t="shared" si="76"/>
        <v>papcwb03</v>
      </c>
      <c r="F135" s="75" t="s">
        <v>179</v>
      </c>
      <c r="G135" s="74" t="e">
        <f>VLOOKUP(IF(B135="itc",LEFT(F135,LEN(F135)-14),F135),'Domain별 코드 체계'!$B$5:$G$55,5,0)</f>
        <v>#N/A</v>
      </c>
      <c r="H135" s="8" t="s">
        <v>42</v>
      </c>
      <c r="I135" s="10" t="e">
        <f>CONCATENATE(UPPER(IF(A135="d","P",A135)),"-",G135,"-",H135)</f>
        <v>#N/A</v>
      </c>
      <c r="J135" s="62" t="s">
        <v>33</v>
      </c>
      <c r="K135" s="5">
        <v>1</v>
      </c>
      <c r="L135" s="5" t="e">
        <f>CONCATENATE(I135,"-",J135,C135,K135)</f>
        <v>#N/A</v>
      </c>
      <c r="M135" s="7" t="s">
        <v>239</v>
      </c>
      <c r="N135" s="10" t="e">
        <f>LEFT(VLOOKUP(F135,'WEB Domain'!D:H,6,0),3)&amp;IF(J135="S",9,K135)</f>
        <v>#N/A</v>
      </c>
      <c r="O135" s="10" t="e">
        <f>LEFT(VLOOKUP(F135,'WEB Domain'!D:H,6,0),3)&amp;IF(J135="S",9-1,K135-1)</f>
        <v>#N/A</v>
      </c>
      <c r="P135" s="14" t="e">
        <f>IF(J135="F",IF(K135=1,N135-2000,""),"")</f>
        <v>#N/A</v>
      </c>
      <c r="Q135" s="5" t="e">
        <f>IF(J135="F",IF(K135=1,N135-1999,N135-2000+K135),N135-2001)</f>
        <v>#N/A</v>
      </c>
      <c r="R135" s="5" t="e">
        <f t="shared" si="77"/>
        <v>#N/A</v>
      </c>
      <c r="S135" s="5" t="s">
        <v>157</v>
      </c>
      <c r="T135" s="13" t="e">
        <f>CONCATENATE("/",LOWER(B135),"/chn/",LOWER(LEFT(G135,3)),"/webApps")</f>
        <v>#N/A</v>
      </c>
      <c r="U135" s="13" t="e">
        <f>CONCATENATE("/log/ohs12/",I135,"/",L135)</f>
        <v>#N/A</v>
      </c>
      <c r="V135" s="5" t="s">
        <v>497</v>
      </c>
      <c r="W135" s="13" t="s">
        <v>496</v>
      </c>
      <c r="X135" s="13">
        <v>9998</v>
      </c>
      <c r="Y135" s="13"/>
    </row>
    <row r="136" spans="1:25" s="77" customFormat="1" ht="16.5" customHeight="1" x14ac:dyDescent="0.3">
      <c r="A136" s="8" t="s">
        <v>9</v>
      </c>
      <c r="B136" s="8" t="s">
        <v>301</v>
      </c>
      <c r="C136" s="8">
        <v>4</v>
      </c>
      <c r="D136" s="8" t="s">
        <v>453</v>
      </c>
      <c r="E136" s="74" t="str">
        <f t="shared" si="76"/>
        <v>papcwb04</v>
      </c>
      <c r="F136" s="75" t="s">
        <v>179</v>
      </c>
      <c r="G136" s="74" t="e">
        <f>VLOOKUP(IF(B136="itc",LEFT(F136,LEN(F136)-14),F136),'Domain별 코드 체계'!$B$5:$G$55,5,0)</f>
        <v>#N/A</v>
      </c>
      <c r="H136" s="8" t="s">
        <v>42</v>
      </c>
      <c r="I136" s="10" t="e">
        <f>CONCATENATE(UPPER(IF(A136="d","P",A136)),"-",G136,"-",H136)</f>
        <v>#N/A</v>
      </c>
      <c r="J136" s="62" t="s">
        <v>33</v>
      </c>
      <c r="K136" s="5">
        <v>1</v>
      </c>
      <c r="L136" s="5" t="e">
        <f>CONCATENATE(I136,"-",J136,C136,K136)</f>
        <v>#N/A</v>
      </c>
      <c r="M136" s="7" t="s">
        <v>237</v>
      </c>
      <c r="N136" s="10" t="e">
        <f>LEFT(VLOOKUP(F136,'WEB Domain'!D:H,6,0),3)&amp;IF(J136="S",9,K136)</f>
        <v>#N/A</v>
      </c>
      <c r="O136" s="10" t="e">
        <f>LEFT(VLOOKUP(F136,'WEB Domain'!D:H,6,0),3)&amp;IF(J136="S",9-1,K136-1)</f>
        <v>#N/A</v>
      </c>
      <c r="P136" s="14" t="e">
        <f>IF(J136="F",IF(K136=1,N136-2000,""),"")</f>
        <v>#N/A</v>
      </c>
      <c r="Q136" s="5" t="e">
        <f>IF(J136="F",IF(K136=1,N136-1999,N136-2000+K136),N136-2001)</f>
        <v>#N/A</v>
      </c>
      <c r="R136" s="5" t="e">
        <f t="shared" si="77"/>
        <v>#N/A</v>
      </c>
      <c r="S136" s="5" t="s">
        <v>157</v>
      </c>
      <c r="T136" s="13" t="e">
        <f>CONCATENATE("/",LOWER(B136),"/chn/",LOWER(LEFT(G136,3)),"/webApps")</f>
        <v>#N/A</v>
      </c>
      <c r="U136" s="13" t="e">
        <f>CONCATENATE("/log/ohs12/",I136,"/",L136)</f>
        <v>#N/A</v>
      </c>
      <c r="V136" s="5" t="s">
        <v>497</v>
      </c>
      <c r="W136" s="13" t="s">
        <v>496</v>
      </c>
      <c r="X136" s="13">
        <v>9998</v>
      </c>
      <c r="Y136" s="13"/>
    </row>
    <row r="137" spans="1:25" s="77" customFormat="1" ht="6" customHeight="1" x14ac:dyDescent="0.3">
      <c r="A137" s="34" t="s">
        <v>41</v>
      </c>
      <c r="B137" s="35"/>
      <c r="C137" s="35"/>
      <c r="D137" s="35"/>
      <c r="E137" s="35"/>
      <c r="F137" s="35"/>
      <c r="G137" s="35"/>
      <c r="H137" s="35"/>
      <c r="I137" s="47"/>
      <c r="J137" s="35"/>
      <c r="K137" s="35"/>
      <c r="L137" s="47"/>
      <c r="M137" s="35"/>
      <c r="N137" s="47"/>
      <c r="O137" s="47"/>
      <c r="P137" s="35"/>
      <c r="Q137" s="35"/>
      <c r="R137" s="35"/>
      <c r="S137" s="35"/>
      <c r="T137" s="35"/>
      <c r="U137" s="35"/>
      <c r="V137" s="35"/>
      <c r="W137" s="35"/>
      <c r="X137" s="35"/>
      <c r="Y137" s="68"/>
    </row>
    <row r="138" spans="1:25" s="77" customFormat="1" ht="16.5" customHeight="1" x14ac:dyDescent="0.3">
      <c r="A138" s="8" t="s">
        <v>9</v>
      </c>
      <c r="B138" s="8" t="s">
        <v>122</v>
      </c>
      <c r="C138" s="8">
        <v>1</v>
      </c>
      <c r="D138" s="8" t="s">
        <v>281</v>
      </c>
      <c r="E138" s="74" t="str">
        <f>A138&amp;B138&amp;"wb0"&amp;C138</f>
        <v>polbwb01</v>
      </c>
      <c r="F138" s="75" t="s">
        <v>82</v>
      </c>
      <c r="G138" s="74" t="e">
        <f>VLOOKUP(IF(B138="itc",LEFT(F138,LEN(F138)-14),F138),'Domain별 코드 체계'!$B$5:$G$55,5,0)</f>
        <v>#N/A</v>
      </c>
      <c r="H138" s="8" t="s">
        <v>8</v>
      </c>
      <c r="I138" s="10" t="e">
        <f t="shared" si="69"/>
        <v>#N/A</v>
      </c>
      <c r="J138" s="62" t="s">
        <v>33</v>
      </c>
      <c r="K138" s="5">
        <v>1</v>
      </c>
      <c r="L138" s="5" t="e">
        <f>CONCATENATE(I138,"-",J138,C138,K138)</f>
        <v>#N/A</v>
      </c>
      <c r="M138" s="7" t="s">
        <v>267</v>
      </c>
      <c r="N138" s="10" t="e">
        <f>LEFT(VLOOKUP(F138,'WEB Domain'!D:H,6,0),3)&amp;IF(J138="S",9,K138)</f>
        <v>#N/A</v>
      </c>
      <c r="O138" s="10" t="e">
        <f>LEFT(VLOOKUP(F138,'WEB Domain'!D:H,6,0),3)&amp;IF(J138="S",9-1,K138-1)</f>
        <v>#N/A</v>
      </c>
      <c r="P138" s="14" t="e">
        <f>IF(J138="F",IF(K138=1,N138-2000,""),"")</f>
        <v>#N/A</v>
      </c>
      <c r="Q138" s="5" t="e">
        <f>IF(J138="F",IF(K138=1,N138-1999,N138-2000+K138),N138-2001)</f>
        <v>#N/A</v>
      </c>
      <c r="R138" s="5" t="e">
        <f t="shared" ref="R138:R141" si="78">Q138+1</f>
        <v>#N/A</v>
      </c>
      <c r="S138" s="5" t="s">
        <v>157</v>
      </c>
      <c r="T138" s="13" t="e">
        <f>CONCATENATE("/",LOWER(B138),"/chn/",LOWER(LEFT(G138,3)),"/webApps")</f>
        <v>#N/A</v>
      </c>
      <c r="U138" s="13" t="e">
        <f>CONCATENATE("/log/ohs12/",I138,"/",L138)</f>
        <v>#N/A</v>
      </c>
      <c r="V138" s="5" t="s">
        <v>497</v>
      </c>
      <c r="W138" s="13" t="s">
        <v>496</v>
      </c>
      <c r="X138" s="13">
        <v>9998</v>
      </c>
      <c r="Y138" s="13"/>
    </row>
    <row r="139" spans="1:25" s="77" customFormat="1" ht="16.5" customHeight="1" x14ac:dyDescent="0.3">
      <c r="A139" s="8" t="s">
        <v>9</v>
      </c>
      <c r="B139" s="8" t="s">
        <v>122</v>
      </c>
      <c r="C139" s="8">
        <v>1</v>
      </c>
      <c r="D139" s="8" t="s">
        <v>281</v>
      </c>
      <c r="E139" s="74" t="str">
        <f>A139&amp;B139&amp;"wb0"&amp;C139</f>
        <v>polbwb01</v>
      </c>
      <c r="F139" s="75" t="s">
        <v>82</v>
      </c>
      <c r="G139" s="74" t="e">
        <f>VLOOKUP(IF(B139="itc",LEFT(F139,LEN(F139)-14),F139),'Domain별 코드 체계'!$B$5:$G$55,5,0)</f>
        <v>#N/A</v>
      </c>
      <c r="H139" s="8" t="s">
        <v>42</v>
      </c>
      <c r="I139" s="10" t="e">
        <f t="shared" si="69"/>
        <v>#N/A</v>
      </c>
      <c r="J139" s="62" t="s">
        <v>504</v>
      </c>
      <c r="K139" s="5">
        <v>1</v>
      </c>
      <c r="L139" s="5" t="e">
        <f>CONCATENATE(I139,"-",J139,C139,K139)</f>
        <v>#N/A</v>
      </c>
      <c r="M139" s="7" t="s">
        <v>270</v>
      </c>
      <c r="N139" s="10" t="e">
        <f>LEFT(VLOOKUP(F139,'WEB Domain'!D:H,6,0),3)&amp;IF(J139="S",9,K139)</f>
        <v>#N/A</v>
      </c>
      <c r="O139" s="10" t="e">
        <f>LEFT(VLOOKUP(F139,'WEB Domain'!D:H,6,0),3)&amp;IF(J139="S",9-1,K139-1)</f>
        <v>#N/A</v>
      </c>
      <c r="P139" s="14" t="str">
        <f>IF(J139="F",IF(K139=1,N139-2000,""),"")</f>
        <v/>
      </c>
      <c r="Q139" s="5" t="e">
        <f>IF(J139="F",IF(K139=1,N139-1999,N139-2000+K139),N139-2001)</f>
        <v>#N/A</v>
      </c>
      <c r="R139" s="5" t="e">
        <f t="shared" si="78"/>
        <v>#N/A</v>
      </c>
      <c r="S139" s="5" t="s">
        <v>157</v>
      </c>
      <c r="T139" s="13" t="e">
        <f>CONCATENATE("/",LOWER(B139),"/chn/",LOWER(LEFT(G139,3)),"/webApps")</f>
        <v>#N/A</v>
      </c>
      <c r="U139" s="13" t="e">
        <f>CONCATENATE("/log/ohs12/",I139,"/",L139)</f>
        <v>#N/A</v>
      </c>
      <c r="V139" s="5" t="s">
        <v>490</v>
      </c>
      <c r="W139" s="13" t="s">
        <v>496</v>
      </c>
      <c r="X139" s="13">
        <v>9998</v>
      </c>
      <c r="Y139" s="13"/>
    </row>
    <row r="140" spans="1:25" s="77" customFormat="1" ht="16.5" customHeight="1" x14ac:dyDescent="0.3">
      <c r="A140" s="8" t="s">
        <v>9</v>
      </c>
      <c r="B140" s="8" t="s">
        <v>122</v>
      </c>
      <c r="C140" s="8">
        <v>2</v>
      </c>
      <c r="D140" s="8" t="s">
        <v>282</v>
      </c>
      <c r="E140" s="74" t="str">
        <f>A140&amp;B140&amp;"wb0"&amp;C140</f>
        <v>polbwb02</v>
      </c>
      <c r="F140" s="75" t="s">
        <v>82</v>
      </c>
      <c r="G140" s="74" t="e">
        <f>VLOOKUP(IF(B140="itc",LEFT(F140,LEN(F140)-14),F140),'Domain별 코드 체계'!$B$5:$G$55,5,0)</f>
        <v>#N/A</v>
      </c>
      <c r="H140" s="8" t="s">
        <v>8</v>
      </c>
      <c r="I140" s="10" t="e">
        <f t="shared" si="69"/>
        <v>#N/A</v>
      </c>
      <c r="J140" s="62" t="s">
        <v>33</v>
      </c>
      <c r="K140" s="5">
        <v>1</v>
      </c>
      <c r="L140" s="5" t="e">
        <f>CONCATENATE(I140,"-",J140,C140,K140)</f>
        <v>#N/A</v>
      </c>
      <c r="M140" s="7" t="s">
        <v>266</v>
      </c>
      <c r="N140" s="10" t="e">
        <f>LEFT(VLOOKUP(F140,'WEB Domain'!D:H,6,0),3)&amp;IF(J140="S",9,K140)</f>
        <v>#N/A</v>
      </c>
      <c r="O140" s="10" t="e">
        <f>LEFT(VLOOKUP(F140,'WEB Domain'!D:H,6,0),3)&amp;IF(J140="S",9-1,K140-1)</f>
        <v>#N/A</v>
      </c>
      <c r="P140" s="14" t="e">
        <f>IF(J140="F",IF(K140=1,N140-2000,""),"")</f>
        <v>#N/A</v>
      </c>
      <c r="Q140" s="5" t="e">
        <f>IF(J140="F",IF(K140=1,N140-1999,N140-2000+K140),N140-2001)</f>
        <v>#N/A</v>
      </c>
      <c r="R140" s="5" t="e">
        <f t="shared" si="78"/>
        <v>#N/A</v>
      </c>
      <c r="S140" s="5" t="s">
        <v>157</v>
      </c>
      <c r="T140" s="13" t="e">
        <f>CONCATENATE("/",LOWER(B140),"/chn/",LOWER(LEFT(G140,3)),"/webApps")</f>
        <v>#N/A</v>
      </c>
      <c r="U140" s="13" t="e">
        <f>CONCATENATE("/log/ohs12/",I140,"/",L140)</f>
        <v>#N/A</v>
      </c>
      <c r="V140" s="5" t="s">
        <v>497</v>
      </c>
      <c r="W140" s="13" t="s">
        <v>496</v>
      </c>
      <c r="X140" s="13">
        <v>9998</v>
      </c>
      <c r="Y140" s="13"/>
    </row>
    <row r="141" spans="1:25" s="77" customFormat="1" ht="16.5" customHeight="1" x14ac:dyDescent="0.3">
      <c r="A141" s="8" t="s">
        <v>9</v>
      </c>
      <c r="B141" s="8" t="s">
        <v>122</v>
      </c>
      <c r="C141" s="8">
        <v>2</v>
      </c>
      <c r="D141" s="8" t="s">
        <v>282</v>
      </c>
      <c r="E141" s="74" t="str">
        <f>A141&amp;B141&amp;"wb0"&amp;C141</f>
        <v>polbwb02</v>
      </c>
      <c r="F141" s="75" t="s">
        <v>82</v>
      </c>
      <c r="G141" s="74" t="e">
        <f>VLOOKUP(IF(B141="itc",LEFT(F141,LEN(F141)-14),F141),'Domain별 코드 체계'!$B$5:$G$55,5,0)</f>
        <v>#N/A</v>
      </c>
      <c r="H141" s="8" t="s">
        <v>42</v>
      </c>
      <c r="I141" s="10" t="e">
        <f t="shared" si="69"/>
        <v>#N/A</v>
      </c>
      <c r="J141" s="62" t="s">
        <v>504</v>
      </c>
      <c r="K141" s="5">
        <v>1</v>
      </c>
      <c r="L141" s="5" t="e">
        <f>CONCATENATE(I141,"-",J141,C141,K141)</f>
        <v>#N/A</v>
      </c>
      <c r="M141" s="7" t="s">
        <v>269</v>
      </c>
      <c r="N141" s="10" t="e">
        <f>LEFT(VLOOKUP(F141,'WEB Domain'!D:H,6,0),3)&amp;IF(J141="S",9,K141)</f>
        <v>#N/A</v>
      </c>
      <c r="O141" s="10" t="e">
        <f>LEFT(VLOOKUP(F141,'WEB Domain'!D:H,6,0),3)&amp;IF(J141="S",9-1,K141-1)</f>
        <v>#N/A</v>
      </c>
      <c r="P141" s="14" t="str">
        <f>IF(J141="F",IF(K141=1,N141-2000,""),"")</f>
        <v/>
      </c>
      <c r="Q141" s="5" t="e">
        <f>IF(J141="F",IF(K141=1,N141-1999,N141-2000+K141),N141-2001)</f>
        <v>#N/A</v>
      </c>
      <c r="R141" s="5" t="e">
        <f t="shared" si="78"/>
        <v>#N/A</v>
      </c>
      <c r="S141" s="5" t="s">
        <v>157</v>
      </c>
      <c r="T141" s="13" t="e">
        <f>CONCATENATE("/",LOWER(B141),"/chn/",LOWER(LEFT(G141,3)),"/webApps")</f>
        <v>#N/A</v>
      </c>
      <c r="U141" s="13" t="e">
        <f>CONCATENATE("/log/ohs12/",I141,"/",L141)</f>
        <v>#N/A</v>
      </c>
      <c r="V141" s="5" t="s">
        <v>490</v>
      </c>
      <c r="W141" s="13" t="s">
        <v>496</v>
      </c>
      <c r="X141" s="13">
        <v>9998</v>
      </c>
      <c r="Y141" s="13"/>
    </row>
    <row r="142" spans="1:25" s="77" customFormat="1" ht="6" customHeight="1" x14ac:dyDescent="0.3">
      <c r="A142" s="34" t="s">
        <v>41</v>
      </c>
      <c r="B142" s="35"/>
      <c r="C142" s="35"/>
      <c r="D142" s="35"/>
      <c r="E142" s="35"/>
      <c r="F142" s="35"/>
      <c r="G142" s="35"/>
      <c r="H142" s="35"/>
      <c r="I142" s="47"/>
      <c r="J142" s="35"/>
      <c r="K142" s="35"/>
      <c r="L142" s="47"/>
      <c r="M142" s="35"/>
      <c r="N142" s="47"/>
      <c r="O142" s="47"/>
      <c r="P142" s="35"/>
      <c r="Q142" s="35"/>
      <c r="R142" s="35"/>
      <c r="S142" s="35"/>
      <c r="T142" s="35"/>
      <c r="U142" s="35"/>
      <c r="V142" s="35"/>
      <c r="W142" s="35"/>
      <c r="X142" s="35"/>
      <c r="Y142" s="68"/>
    </row>
    <row r="143" spans="1:25" s="77" customFormat="1" ht="16.5" customHeight="1" x14ac:dyDescent="0.3">
      <c r="A143" s="8" t="s">
        <v>123</v>
      </c>
      <c r="B143" s="8" t="s">
        <v>19</v>
      </c>
      <c r="C143" s="8">
        <v>1</v>
      </c>
      <c r="D143" s="8" t="s">
        <v>124</v>
      </c>
      <c r="E143" s="74" t="s">
        <v>163</v>
      </c>
      <c r="F143" s="32" t="s">
        <v>193</v>
      </c>
      <c r="G143" s="74" t="e">
        <f>VLOOKUP(IF(B143="itc",LEFT(F143,LEN(F143)-14),F143),'Domain별 코드 체계'!$B$5:$G$55,5,0)</f>
        <v>#N/A</v>
      </c>
      <c r="H143" s="8" t="s">
        <v>8</v>
      </c>
      <c r="I143" s="10" t="e">
        <f t="shared" ref="I143:I154" si="79">CONCATENATE(UPPER(IF(A143="d","P",A143)),"-",G143,"-",H143)</f>
        <v>#N/A</v>
      </c>
      <c r="J143" s="62" t="s">
        <v>324</v>
      </c>
      <c r="K143" s="5">
        <v>1</v>
      </c>
      <c r="L143" s="5" t="e">
        <f t="shared" ref="L143:L172" si="80">CONCATENATE(I143,"-",J143,C143,K143)</f>
        <v>#N/A</v>
      </c>
      <c r="M143" s="32" t="s">
        <v>193</v>
      </c>
      <c r="N143" s="10" t="e">
        <f>LEFT(VLOOKUP(F143,'WEB Domain'!D:H,6,0),3)&amp;IF(J143="S",9,K143)</f>
        <v>#N/A</v>
      </c>
      <c r="O143" s="56" t="s">
        <v>178</v>
      </c>
      <c r="P143" s="14" t="e">
        <f t="shared" ref="P143:P154" si="81">7&amp;MID(N143,2,2)&amp;1</f>
        <v>#N/A</v>
      </c>
      <c r="Q143" s="5" t="e">
        <f t="shared" ref="Q143:Q154" si="82">7&amp;MID(N143,2,2)&amp;2</f>
        <v>#N/A</v>
      </c>
      <c r="R143" s="5" t="e">
        <f t="shared" ref="R143:R154" si="83">7&amp;MID(N143,2,2)&amp;3</f>
        <v>#N/A</v>
      </c>
      <c r="S143" s="5" t="s">
        <v>157</v>
      </c>
      <c r="T143" s="13" t="e">
        <f>CONCATENATE("/",LOWER(B143),"/chn/",LOWER(LEFT(G143,3)),"/webApps")</f>
        <v>#N/A</v>
      </c>
      <c r="U143" s="13" t="e">
        <f t="shared" ref="U143:U172" si="84">CONCATENATE("/log/ohs12/",I143,"/",L143)</f>
        <v>#N/A</v>
      </c>
      <c r="V143" s="13"/>
      <c r="W143" s="13"/>
      <c r="X143" s="13"/>
      <c r="Y143" s="13"/>
    </row>
    <row r="144" spans="1:25" s="77" customFormat="1" ht="16.5" customHeight="1" x14ac:dyDescent="0.3">
      <c r="A144" s="8" t="s">
        <v>123</v>
      </c>
      <c r="B144" s="8" t="s">
        <v>19</v>
      </c>
      <c r="C144" s="8">
        <v>1</v>
      </c>
      <c r="D144" s="8" t="s">
        <v>124</v>
      </c>
      <c r="E144" s="74" t="s">
        <v>163</v>
      </c>
      <c r="F144" s="32" t="s">
        <v>182</v>
      </c>
      <c r="G144" s="74" t="e">
        <f>VLOOKUP(IF(B144="itc",LEFT(F144,LEN(F144)-14),F144),'Domain별 코드 체계'!$B$5:$G$55,5,0)</f>
        <v>#N/A</v>
      </c>
      <c r="H144" s="8" t="s">
        <v>8</v>
      </c>
      <c r="I144" s="10" t="e">
        <f t="shared" si="79"/>
        <v>#N/A</v>
      </c>
      <c r="J144" s="62" t="s">
        <v>324</v>
      </c>
      <c r="K144" s="5">
        <v>1</v>
      </c>
      <c r="L144" s="5" t="e">
        <f t="shared" si="80"/>
        <v>#N/A</v>
      </c>
      <c r="M144" s="32" t="s">
        <v>182</v>
      </c>
      <c r="N144" s="10" t="e">
        <f>LEFT(VLOOKUP(F144,'WEB Domain'!D:H,6,0),3)&amp;IF(J144="S",9,K144)</f>
        <v>#N/A</v>
      </c>
      <c r="O144" s="56" t="s">
        <v>41</v>
      </c>
      <c r="P144" s="14" t="e">
        <f t="shared" si="81"/>
        <v>#N/A</v>
      </c>
      <c r="Q144" s="5" t="e">
        <f t="shared" si="82"/>
        <v>#N/A</v>
      </c>
      <c r="R144" s="5" t="e">
        <f t="shared" si="83"/>
        <v>#N/A</v>
      </c>
      <c r="S144" s="5" t="s">
        <v>157</v>
      </c>
      <c r="T144" s="58" t="s">
        <v>506</v>
      </c>
      <c r="U144" s="13" t="e">
        <f t="shared" si="84"/>
        <v>#N/A</v>
      </c>
      <c r="V144" s="13"/>
      <c r="W144" s="13"/>
      <c r="X144" s="13"/>
      <c r="Y144" s="13"/>
    </row>
    <row r="145" spans="1:25" s="77" customFormat="1" ht="16.5" customHeight="1" x14ac:dyDescent="0.3">
      <c r="A145" s="8" t="s">
        <v>123</v>
      </c>
      <c r="B145" s="8" t="s">
        <v>19</v>
      </c>
      <c r="C145" s="8">
        <v>1</v>
      </c>
      <c r="D145" s="8" t="s">
        <v>124</v>
      </c>
      <c r="E145" s="74" t="s">
        <v>163</v>
      </c>
      <c r="F145" s="32" t="s">
        <v>184</v>
      </c>
      <c r="G145" s="74" t="e">
        <f>VLOOKUP(IF(B145="itc",LEFT(F145,LEN(F145)-14),F145),'Domain별 코드 체계'!$B$5:$G$55,5,0)</f>
        <v>#N/A</v>
      </c>
      <c r="H145" s="8" t="s">
        <v>8</v>
      </c>
      <c r="I145" s="10" t="e">
        <f t="shared" si="79"/>
        <v>#N/A</v>
      </c>
      <c r="J145" s="62" t="s">
        <v>324</v>
      </c>
      <c r="K145" s="5">
        <v>1</v>
      </c>
      <c r="L145" s="5" t="e">
        <f t="shared" si="80"/>
        <v>#N/A</v>
      </c>
      <c r="M145" s="32" t="s">
        <v>184</v>
      </c>
      <c r="N145" s="10" t="e">
        <f>LEFT(VLOOKUP(F145,'WEB Domain'!D:H,6,0),3)&amp;IF(J145="S",9,K145)</f>
        <v>#N/A</v>
      </c>
      <c r="O145" s="56" t="s">
        <v>41</v>
      </c>
      <c r="P145" s="14" t="e">
        <f t="shared" si="81"/>
        <v>#N/A</v>
      </c>
      <c r="Q145" s="5" t="e">
        <f t="shared" si="82"/>
        <v>#N/A</v>
      </c>
      <c r="R145" s="5" t="e">
        <f t="shared" si="83"/>
        <v>#N/A</v>
      </c>
      <c r="S145" s="5" t="s">
        <v>157</v>
      </c>
      <c r="T145" s="58" t="s">
        <v>507</v>
      </c>
      <c r="U145" s="13" t="e">
        <f t="shared" si="84"/>
        <v>#N/A</v>
      </c>
      <c r="V145" s="13"/>
      <c r="W145" s="13"/>
      <c r="X145" s="13"/>
      <c r="Y145" s="13"/>
    </row>
    <row r="146" spans="1:25" s="77" customFormat="1" ht="16.5" customHeight="1" x14ac:dyDescent="0.3">
      <c r="A146" s="8" t="s">
        <v>123</v>
      </c>
      <c r="B146" s="8" t="s">
        <v>19</v>
      </c>
      <c r="C146" s="8">
        <v>1</v>
      </c>
      <c r="D146" s="8" t="s">
        <v>124</v>
      </c>
      <c r="E146" s="74" t="s">
        <v>163</v>
      </c>
      <c r="F146" s="32" t="s">
        <v>192</v>
      </c>
      <c r="G146" s="74" t="e">
        <f>VLOOKUP(IF(B146="itc",LEFT(F146,LEN(F146)-14),F146),'Domain별 코드 체계'!$B$5:$G$55,5,0)</f>
        <v>#N/A</v>
      </c>
      <c r="H146" s="8" t="s">
        <v>8</v>
      </c>
      <c r="I146" s="10" t="e">
        <f t="shared" si="79"/>
        <v>#N/A</v>
      </c>
      <c r="J146" s="62" t="s">
        <v>324</v>
      </c>
      <c r="K146" s="5">
        <v>1</v>
      </c>
      <c r="L146" s="5" t="e">
        <f t="shared" si="80"/>
        <v>#N/A</v>
      </c>
      <c r="M146" s="32" t="s">
        <v>192</v>
      </c>
      <c r="N146" s="10" t="e">
        <f>LEFT(VLOOKUP(F146,'WEB Domain'!D:H,6,0),3)&amp;IF(J146="S",9,K146)</f>
        <v>#N/A</v>
      </c>
      <c r="O146" s="56" t="s">
        <v>41</v>
      </c>
      <c r="P146" s="14" t="e">
        <f t="shared" si="81"/>
        <v>#N/A</v>
      </c>
      <c r="Q146" s="5" t="e">
        <f t="shared" si="82"/>
        <v>#N/A</v>
      </c>
      <c r="R146" s="5" t="e">
        <f t="shared" si="83"/>
        <v>#N/A</v>
      </c>
      <c r="S146" s="5" t="s">
        <v>157</v>
      </c>
      <c r="T146" s="13" t="e">
        <f>CONCATENATE("/",LOWER(B146),"/chn/",LOWER(LEFT(G146,3)),"/webApps")</f>
        <v>#N/A</v>
      </c>
      <c r="U146" s="13" t="e">
        <f t="shared" si="84"/>
        <v>#N/A</v>
      </c>
      <c r="V146" s="13"/>
      <c r="W146" s="13"/>
      <c r="X146" s="13"/>
      <c r="Y146" s="13"/>
    </row>
    <row r="147" spans="1:25" s="77" customFormat="1" ht="16.5" customHeight="1" x14ac:dyDescent="0.3">
      <c r="A147" s="8" t="s">
        <v>123</v>
      </c>
      <c r="B147" s="8" t="s">
        <v>19</v>
      </c>
      <c r="C147" s="8">
        <v>1</v>
      </c>
      <c r="D147" s="8" t="s">
        <v>124</v>
      </c>
      <c r="E147" s="74" t="s">
        <v>163</v>
      </c>
      <c r="F147" s="32" t="s">
        <v>194</v>
      </c>
      <c r="G147" s="74" t="e">
        <f>VLOOKUP(IF(B147="itc",LEFT(F147,LEN(F147)-14),F147),'Domain별 코드 체계'!$B$5:$G$55,5,0)</f>
        <v>#N/A</v>
      </c>
      <c r="H147" s="8" t="s">
        <v>8</v>
      </c>
      <c r="I147" s="10" t="e">
        <f t="shared" si="79"/>
        <v>#N/A</v>
      </c>
      <c r="J147" s="62" t="s">
        <v>324</v>
      </c>
      <c r="K147" s="5">
        <v>1</v>
      </c>
      <c r="L147" s="5" t="e">
        <f t="shared" si="80"/>
        <v>#N/A</v>
      </c>
      <c r="M147" s="32" t="s">
        <v>194</v>
      </c>
      <c r="N147" s="10" t="e">
        <f>LEFT(VLOOKUP(F147,'WEB Domain'!D:H,6,0),3)&amp;IF(J147="S",9,K147)</f>
        <v>#N/A</v>
      </c>
      <c r="O147" s="56" t="s">
        <v>41</v>
      </c>
      <c r="P147" s="14" t="e">
        <f t="shared" si="81"/>
        <v>#N/A</v>
      </c>
      <c r="Q147" s="5" t="e">
        <f t="shared" si="82"/>
        <v>#N/A</v>
      </c>
      <c r="R147" s="5" t="e">
        <f t="shared" si="83"/>
        <v>#N/A</v>
      </c>
      <c r="S147" s="5" t="s">
        <v>157</v>
      </c>
      <c r="T147" s="13" t="e">
        <f>CONCATENATE("/",LOWER(B147),"/chn/",LOWER(LEFT(G147,3)),"/webApps")</f>
        <v>#N/A</v>
      </c>
      <c r="U147" s="13" t="e">
        <f t="shared" si="84"/>
        <v>#N/A</v>
      </c>
      <c r="V147" s="13"/>
      <c r="W147" s="13"/>
      <c r="X147" s="13"/>
      <c r="Y147" s="13"/>
    </row>
    <row r="148" spans="1:25" s="77" customFormat="1" ht="16.5" customHeight="1" x14ac:dyDescent="0.3">
      <c r="A148" s="8" t="s">
        <v>123</v>
      </c>
      <c r="B148" s="8" t="s">
        <v>19</v>
      </c>
      <c r="C148" s="8">
        <v>1</v>
      </c>
      <c r="D148" s="8" t="s">
        <v>124</v>
      </c>
      <c r="E148" s="74" t="s">
        <v>163</v>
      </c>
      <c r="F148" s="32" t="s">
        <v>186</v>
      </c>
      <c r="G148" s="74" t="e">
        <f>VLOOKUP(IF(B148="itc",LEFT(F148,LEN(F148)-14),F148),'Domain별 코드 체계'!$B$5:$G$55,5,0)</f>
        <v>#N/A</v>
      </c>
      <c r="H148" s="8" t="s">
        <v>8</v>
      </c>
      <c r="I148" s="10" t="e">
        <f t="shared" si="79"/>
        <v>#N/A</v>
      </c>
      <c r="J148" s="62" t="s">
        <v>324</v>
      </c>
      <c r="K148" s="5">
        <v>1</v>
      </c>
      <c r="L148" s="5" t="e">
        <f t="shared" si="80"/>
        <v>#N/A</v>
      </c>
      <c r="M148" s="32" t="s">
        <v>186</v>
      </c>
      <c r="N148" s="10" t="e">
        <f>LEFT(VLOOKUP(F148,'WEB Domain'!D:H,6,0),3)&amp;IF(J148="S",9,K148)</f>
        <v>#N/A</v>
      </c>
      <c r="O148" s="56" t="s">
        <v>41</v>
      </c>
      <c r="P148" s="14" t="e">
        <f t="shared" si="81"/>
        <v>#N/A</v>
      </c>
      <c r="Q148" s="5" t="e">
        <f t="shared" si="82"/>
        <v>#N/A</v>
      </c>
      <c r="R148" s="5" t="e">
        <f t="shared" si="83"/>
        <v>#N/A</v>
      </c>
      <c r="S148" s="5" t="s">
        <v>157</v>
      </c>
      <c r="T148" s="58" t="s">
        <v>508</v>
      </c>
      <c r="U148" s="13" t="e">
        <f t="shared" si="84"/>
        <v>#N/A</v>
      </c>
      <c r="V148" s="13"/>
      <c r="W148" s="13"/>
      <c r="X148" s="13"/>
      <c r="Y148" s="13"/>
    </row>
    <row r="149" spans="1:25" s="77" customFormat="1" ht="16.5" customHeight="1" x14ac:dyDescent="0.3">
      <c r="A149" s="8" t="s">
        <v>123</v>
      </c>
      <c r="B149" s="8" t="s">
        <v>19</v>
      </c>
      <c r="C149" s="8">
        <v>1</v>
      </c>
      <c r="D149" s="8" t="s">
        <v>124</v>
      </c>
      <c r="E149" s="74" t="s">
        <v>163</v>
      </c>
      <c r="F149" s="32" t="s">
        <v>188</v>
      </c>
      <c r="G149" s="74" t="e">
        <f>VLOOKUP(IF(B149="itc",LEFT(F149,LEN(F149)-14),F149),'Domain별 코드 체계'!$B$5:$G$55,5,0)</f>
        <v>#N/A</v>
      </c>
      <c r="H149" s="8" t="s">
        <v>8</v>
      </c>
      <c r="I149" s="10" t="e">
        <f t="shared" si="79"/>
        <v>#N/A</v>
      </c>
      <c r="J149" s="62" t="s">
        <v>324</v>
      </c>
      <c r="K149" s="5">
        <v>1</v>
      </c>
      <c r="L149" s="5" t="e">
        <f t="shared" si="80"/>
        <v>#N/A</v>
      </c>
      <c r="M149" s="32" t="s">
        <v>188</v>
      </c>
      <c r="N149" s="10" t="e">
        <f>LEFT(VLOOKUP(F149,'WEB Domain'!D:H,6,0),3)&amp;IF(J149="S",9,K149)</f>
        <v>#N/A</v>
      </c>
      <c r="O149" s="56" t="s">
        <v>41</v>
      </c>
      <c r="P149" s="14" t="e">
        <f t="shared" si="81"/>
        <v>#N/A</v>
      </c>
      <c r="Q149" s="5" t="e">
        <f t="shared" si="82"/>
        <v>#N/A</v>
      </c>
      <c r="R149" s="5" t="e">
        <f t="shared" si="83"/>
        <v>#N/A</v>
      </c>
      <c r="S149" s="5" t="s">
        <v>157</v>
      </c>
      <c r="T149" s="58" t="s">
        <v>509</v>
      </c>
      <c r="U149" s="13" t="e">
        <f t="shared" si="84"/>
        <v>#N/A</v>
      </c>
      <c r="V149" s="13"/>
      <c r="W149" s="13"/>
      <c r="X149" s="13"/>
      <c r="Y149" s="13"/>
    </row>
    <row r="150" spans="1:25" s="77" customFormat="1" ht="16.5" customHeight="1" x14ac:dyDescent="0.3">
      <c r="A150" s="8" t="s">
        <v>123</v>
      </c>
      <c r="B150" s="8" t="s">
        <v>19</v>
      </c>
      <c r="C150" s="8">
        <v>1</v>
      </c>
      <c r="D150" s="8" t="s">
        <v>124</v>
      </c>
      <c r="E150" s="74" t="s">
        <v>163</v>
      </c>
      <c r="F150" s="32" t="s">
        <v>195</v>
      </c>
      <c r="G150" s="74" t="e">
        <f>VLOOKUP(IF(B150="itc",LEFT(F150,LEN(F150)-14),F150),'Domain별 코드 체계'!$B$5:$G$55,5,0)</f>
        <v>#N/A</v>
      </c>
      <c r="H150" s="8" t="s">
        <v>8</v>
      </c>
      <c r="I150" s="10" t="e">
        <f t="shared" si="79"/>
        <v>#N/A</v>
      </c>
      <c r="J150" s="62" t="s">
        <v>324</v>
      </c>
      <c r="K150" s="5">
        <v>1</v>
      </c>
      <c r="L150" s="5" t="e">
        <f t="shared" si="80"/>
        <v>#N/A</v>
      </c>
      <c r="M150" s="32" t="s">
        <v>195</v>
      </c>
      <c r="N150" s="10" t="e">
        <f>LEFT(VLOOKUP(F150,'WEB Domain'!D:H,6,0),3)&amp;IF(J150="S",9,K150)</f>
        <v>#N/A</v>
      </c>
      <c r="O150" s="56" t="s">
        <v>41</v>
      </c>
      <c r="P150" s="14" t="e">
        <f t="shared" si="81"/>
        <v>#N/A</v>
      </c>
      <c r="Q150" s="5" t="e">
        <f t="shared" si="82"/>
        <v>#N/A</v>
      </c>
      <c r="R150" s="5" t="e">
        <f t="shared" si="83"/>
        <v>#N/A</v>
      </c>
      <c r="S150" s="5" t="s">
        <v>157</v>
      </c>
      <c r="T150" s="13" t="e">
        <f t="shared" ref="T150:T156" si="85">CONCATENATE("/",LOWER(B150),"/chn/",LOWER(LEFT(G150,3)),"/webApps")</f>
        <v>#N/A</v>
      </c>
      <c r="U150" s="13" t="e">
        <f t="shared" si="84"/>
        <v>#N/A</v>
      </c>
      <c r="V150" s="13"/>
      <c r="W150" s="13"/>
      <c r="X150" s="13"/>
      <c r="Y150" s="13"/>
    </row>
    <row r="151" spans="1:25" s="77" customFormat="1" ht="16.5" customHeight="1" x14ac:dyDescent="0.3">
      <c r="A151" s="8" t="s">
        <v>123</v>
      </c>
      <c r="B151" s="8" t="s">
        <v>19</v>
      </c>
      <c r="C151" s="8">
        <v>1</v>
      </c>
      <c r="D151" s="8" t="s">
        <v>124</v>
      </c>
      <c r="E151" s="74" t="s">
        <v>163</v>
      </c>
      <c r="F151" s="32" t="s">
        <v>277</v>
      </c>
      <c r="G151" s="74" t="e">
        <f>VLOOKUP(IF(B151="itc",LEFT(F151,LEN(F151)-14),F151),'Domain별 코드 체계'!$B$5:$G$55,5,0)</f>
        <v>#N/A</v>
      </c>
      <c r="H151" s="8" t="s">
        <v>8</v>
      </c>
      <c r="I151" s="10" t="e">
        <f t="shared" si="79"/>
        <v>#N/A</v>
      </c>
      <c r="J151" s="62" t="s">
        <v>324</v>
      </c>
      <c r="K151" s="5">
        <v>1</v>
      </c>
      <c r="L151" s="5" t="e">
        <f t="shared" si="80"/>
        <v>#N/A</v>
      </c>
      <c r="M151" s="32" t="s">
        <v>196</v>
      </c>
      <c r="N151" s="10" t="e">
        <f>LEFT(VLOOKUP(F151,'WEB Domain'!D:H,6,0),3)&amp;IF(J151="S",9,K151)</f>
        <v>#N/A</v>
      </c>
      <c r="O151" s="56" t="s">
        <v>41</v>
      </c>
      <c r="P151" s="14" t="e">
        <f t="shared" si="81"/>
        <v>#N/A</v>
      </c>
      <c r="Q151" s="5" t="e">
        <f t="shared" si="82"/>
        <v>#N/A</v>
      </c>
      <c r="R151" s="5" t="e">
        <f t="shared" si="83"/>
        <v>#N/A</v>
      </c>
      <c r="S151" s="5" t="s">
        <v>157</v>
      </c>
      <c r="T151" s="13" t="e">
        <f t="shared" si="85"/>
        <v>#N/A</v>
      </c>
      <c r="U151" s="13" t="e">
        <f t="shared" si="84"/>
        <v>#N/A</v>
      </c>
      <c r="V151" s="13"/>
      <c r="W151" s="13"/>
      <c r="X151" s="13"/>
      <c r="Y151" s="13"/>
    </row>
    <row r="152" spans="1:25" s="77" customFormat="1" ht="16.5" customHeight="1" x14ac:dyDescent="0.3">
      <c r="A152" s="8" t="s">
        <v>123</v>
      </c>
      <c r="B152" s="8" t="s">
        <v>19</v>
      </c>
      <c r="C152" s="8">
        <v>1</v>
      </c>
      <c r="D152" s="8" t="s">
        <v>124</v>
      </c>
      <c r="E152" s="74" t="s">
        <v>163</v>
      </c>
      <c r="F152" s="32" t="s">
        <v>190</v>
      </c>
      <c r="G152" s="74" t="e">
        <f>VLOOKUP(IF(B152="itc",LEFT(F152,LEN(F152)-14),F152),'Domain별 코드 체계'!$B$5:$G$55,5,0)</f>
        <v>#N/A</v>
      </c>
      <c r="H152" s="8" t="s">
        <v>8</v>
      </c>
      <c r="I152" s="10" t="e">
        <f t="shared" si="79"/>
        <v>#N/A</v>
      </c>
      <c r="J152" s="62" t="s">
        <v>324</v>
      </c>
      <c r="K152" s="5">
        <v>1</v>
      </c>
      <c r="L152" s="5" t="e">
        <f t="shared" si="80"/>
        <v>#N/A</v>
      </c>
      <c r="M152" s="32" t="s">
        <v>190</v>
      </c>
      <c r="N152" s="10" t="e">
        <f>LEFT(VLOOKUP(F152,'WEB Domain'!D:H,6,0),3)&amp;IF(J152="S",9,K152)</f>
        <v>#N/A</v>
      </c>
      <c r="O152" s="56" t="s">
        <v>41</v>
      </c>
      <c r="P152" s="14" t="e">
        <f t="shared" si="81"/>
        <v>#N/A</v>
      </c>
      <c r="Q152" s="5" t="e">
        <f t="shared" si="82"/>
        <v>#N/A</v>
      </c>
      <c r="R152" s="5" t="e">
        <f t="shared" si="83"/>
        <v>#N/A</v>
      </c>
      <c r="S152" s="5" t="s">
        <v>157</v>
      </c>
      <c r="T152" s="13" t="e">
        <f t="shared" si="85"/>
        <v>#N/A</v>
      </c>
      <c r="U152" s="13" t="e">
        <f t="shared" si="84"/>
        <v>#N/A</v>
      </c>
      <c r="V152" s="13"/>
      <c r="W152" s="13"/>
      <c r="X152" s="13"/>
      <c r="Y152" s="13"/>
    </row>
    <row r="153" spans="1:25" s="77" customFormat="1" ht="16.5" customHeight="1" x14ac:dyDescent="0.3">
      <c r="A153" s="8" t="s">
        <v>123</v>
      </c>
      <c r="B153" s="8" t="s">
        <v>19</v>
      </c>
      <c r="C153" s="8">
        <v>1</v>
      </c>
      <c r="D153" s="8" t="s">
        <v>124</v>
      </c>
      <c r="E153" s="74" t="s">
        <v>163</v>
      </c>
      <c r="F153" s="32" t="s">
        <v>180</v>
      </c>
      <c r="G153" s="74" t="e">
        <f>VLOOKUP(IF(B153="itc",LEFT(F153,LEN(F153)-14),F153),'Domain별 코드 체계'!$B$5:$G$55,5,0)</f>
        <v>#N/A</v>
      </c>
      <c r="H153" s="8" t="s">
        <v>8</v>
      </c>
      <c r="I153" s="10" t="e">
        <f t="shared" si="79"/>
        <v>#N/A</v>
      </c>
      <c r="J153" s="62" t="s">
        <v>324</v>
      </c>
      <c r="K153" s="5">
        <v>1</v>
      </c>
      <c r="L153" s="5" t="e">
        <f t="shared" si="80"/>
        <v>#N/A</v>
      </c>
      <c r="M153" s="32" t="s">
        <v>180</v>
      </c>
      <c r="N153" s="10" t="e">
        <f>LEFT(VLOOKUP(F153,'WEB Domain'!D:H,6,0),3)&amp;IF(J153="S",9,K153)</f>
        <v>#N/A</v>
      </c>
      <c r="O153" s="56" t="s">
        <v>41</v>
      </c>
      <c r="P153" s="14" t="e">
        <f t="shared" si="81"/>
        <v>#N/A</v>
      </c>
      <c r="Q153" s="5" t="e">
        <f t="shared" si="82"/>
        <v>#N/A</v>
      </c>
      <c r="R153" s="5" t="e">
        <f t="shared" si="83"/>
        <v>#N/A</v>
      </c>
      <c r="S153" s="5" t="s">
        <v>157</v>
      </c>
      <c r="T153" s="13" t="e">
        <f t="shared" si="85"/>
        <v>#N/A</v>
      </c>
      <c r="U153" s="13" t="e">
        <f t="shared" si="84"/>
        <v>#N/A</v>
      </c>
      <c r="V153" s="13"/>
      <c r="W153" s="13"/>
      <c r="X153" s="13"/>
      <c r="Y153" s="13"/>
    </row>
    <row r="154" spans="1:25" s="77" customFormat="1" ht="16.5" customHeight="1" x14ac:dyDescent="0.3">
      <c r="A154" s="8" t="s">
        <v>123</v>
      </c>
      <c r="B154" s="8" t="s">
        <v>19</v>
      </c>
      <c r="C154" s="8">
        <v>1</v>
      </c>
      <c r="D154" s="8" t="s">
        <v>124</v>
      </c>
      <c r="E154" s="74" t="s">
        <v>163</v>
      </c>
      <c r="F154" s="32" t="s">
        <v>191</v>
      </c>
      <c r="G154" s="74" t="e">
        <f>VLOOKUP(IF(B154="itc",LEFT(F154,LEN(F154)-14),F154),'Domain별 코드 체계'!$B$5:$G$55,5,0)</f>
        <v>#N/A</v>
      </c>
      <c r="H154" s="8" t="s">
        <v>8</v>
      </c>
      <c r="I154" s="10" t="e">
        <f t="shared" si="79"/>
        <v>#N/A</v>
      </c>
      <c r="J154" s="62" t="s">
        <v>324</v>
      </c>
      <c r="K154" s="5">
        <v>1</v>
      </c>
      <c r="L154" s="5" t="e">
        <f t="shared" si="80"/>
        <v>#N/A</v>
      </c>
      <c r="M154" s="32" t="s">
        <v>191</v>
      </c>
      <c r="N154" s="10" t="e">
        <f>LEFT(VLOOKUP(F154,'WEB Domain'!D:H,6,0),3)&amp;IF(J154="S",9,K154)</f>
        <v>#N/A</v>
      </c>
      <c r="O154" s="56" t="s">
        <v>41</v>
      </c>
      <c r="P154" s="14" t="e">
        <f t="shared" si="81"/>
        <v>#N/A</v>
      </c>
      <c r="Q154" s="5" t="e">
        <f t="shared" si="82"/>
        <v>#N/A</v>
      </c>
      <c r="R154" s="5" t="e">
        <f t="shared" si="83"/>
        <v>#N/A</v>
      </c>
      <c r="S154" s="5" t="s">
        <v>157</v>
      </c>
      <c r="T154" s="13" t="e">
        <f t="shared" si="85"/>
        <v>#N/A</v>
      </c>
      <c r="U154" s="13" t="e">
        <f t="shared" si="84"/>
        <v>#N/A</v>
      </c>
      <c r="V154" s="13"/>
      <c r="W154" s="13"/>
      <c r="X154" s="13"/>
      <c r="Y154" s="13"/>
    </row>
    <row r="155" spans="1:25" s="77" customFormat="1" ht="16.5" customHeight="1" x14ac:dyDescent="0.3">
      <c r="A155" s="8" t="s">
        <v>123</v>
      </c>
      <c r="B155" s="8" t="s">
        <v>3</v>
      </c>
      <c r="C155" s="8">
        <v>1</v>
      </c>
      <c r="D155" s="8" t="s">
        <v>124</v>
      </c>
      <c r="E155" s="74" t="str">
        <f t="shared" ref="E155:E170" si="86">A155&amp;B155&amp;"wb0"&amp;C155</f>
        <v>thpgwb01</v>
      </c>
      <c r="F155" s="33" t="s">
        <v>17</v>
      </c>
      <c r="G155" s="74" t="e">
        <f>VLOOKUP(IF(B155="itc",LEFT(F155,LEN(F155)-14),F155),'Domain별 코드 체계'!$B$5:$G$55,5,0)</f>
        <v>#N/A</v>
      </c>
      <c r="H155" s="8" t="s">
        <v>8</v>
      </c>
      <c r="I155" s="10" t="e">
        <f t="shared" ref="I155:I170" si="87">CONCATENATE(UPPER(IF(A155="d","P",A155)),"-",G155,"-",H155)</f>
        <v>#N/A</v>
      </c>
      <c r="J155" s="62" t="s">
        <v>33</v>
      </c>
      <c r="K155" s="5">
        <v>1</v>
      </c>
      <c r="L155" s="5" t="e">
        <f t="shared" si="80"/>
        <v>#N/A</v>
      </c>
      <c r="M155" s="7" t="s">
        <v>85</v>
      </c>
      <c r="N155" s="10" t="e">
        <f>LEFT(VLOOKUP(F155,'WEB Domain'!D:H,6,0),3)&amp;IF(J155="S",9,K155)</f>
        <v>#N/A</v>
      </c>
      <c r="O155" s="10" t="e">
        <f>LEFT(VLOOKUP(F155,'WEB Domain'!D:H,6,0),3)&amp;IF(J155="S",9-1,K155-1)</f>
        <v>#N/A</v>
      </c>
      <c r="P155" s="14" t="e">
        <f t="shared" ref="P155:P172" si="88">IF(J155="F",IF(K155=1,N155-2000,""),"")</f>
        <v>#N/A</v>
      </c>
      <c r="Q155" s="5" t="e">
        <f t="shared" ref="Q155:Q172" si="89">IF(J155="F",IF(K155=1,N155-1999,N155-2000+K155),N155-2001)</f>
        <v>#N/A</v>
      </c>
      <c r="R155" s="5" t="e">
        <f t="shared" ref="R155:R170" si="90">Q155+1</f>
        <v>#N/A</v>
      </c>
      <c r="S155" s="5" t="s">
        <v>157</v>
      </c>
      <c r="T155" s="13" t="e">
        <f t="shared" si="85"/>
        <v>#N/A</v>
      </c>
      <c r="U155" s="13" t="e">
        <f t="shared" si="84"/>
        <v>#N/A</v>
      </c>
      <c r="V155" s="13"/>
      <c r="W155" s="13"/>
      <c r="X155" s="13"/>
      <c r="Y155" s="13"/>
    </row>
    <row r="156" spans="1:25" s="77" customFormat="1" ht="16.5" customHeight="1" x14ac:dyDescent="0.3">
      <c r="A156" s="8" t="s">
        <v>123</v>
      </c>
      <c r="B156" s="8" t="s">
        <v>3</v>
      </c>
      <c r="C156" s="8">
        <v>1</v>
      </c>
      <c r="D156" s="8" t="s">
        <v>124</v>
      </c>
      <c r="E156" s="74" t="str">
        <f t="shared" si="86"/>
        <v>thpgwb01</v>
      </c>
      <c r="F156" s="33" t="s">
        <v>17</v>
      </c>
      <c r="G156" s="74" t="e">
        <f>VLOOKUP(IF(B156="itc",LEFT(F156,LEN(F156)-14),F156),'Domain별 코드 체계'!$B$5:$G$55,5,0)</f>
        <v>#N/A</v>
      </c>
      <c r="H156" s="8" t="s">
        <v>8</v>
      </c>
      <c r="I156" s="10" t="e">
        <f t="shared" si="87"/>
        <v>#N/A</v>
      </c>
      <c r="J156" s="62" t="s">
        <v>504</v>
      </c>
      <c r="K156" s="5">
        <v>1</v>
      </c>
      <c r="L156" s="5" t="e">
        <f t="shared" si="80"/>
        <v>#N/A</v>
      </c>
      <c r="M156" s="52" t="s">
        <v>199</v>
      </c>
      <c r="N156" s="10" t="e">
        <f>LEFT(VLOOKUP(F156,'WEB Domain'!D:H,6,0),3)&amp;IF(J156="S",9,K156)</f>
        <v>#N/A</v>
      </c>
      <c r="O156" s="10" t="e">
        <f>LEFT(VLOOKUP(F156,'WEB Domain'!D:H,6,0),3)&amp;IF(J156="S",9-1,K156-1)</f>
        <v>#N/A</v>
      </c>
      <c r="P156" s="14" t="str">
        <f t="shared" si="88"/>
        <v/>
      </c>
      <c r="Q156" s="5" t="e">
        <f t="shared" si="89"/>
        <v>#N/A</v>
      </c>
      <c r="R156" s="5" t="e">
        <f t="shared" si="90"/>
        <v>#N/A</v>
      </c>
      <c r="S156" s="5" t="s">
        <v>157</v>
      </c>
      <c r="T156" s="13" t="e">
        <f t="shared" si="85"/>
        <v>#N/A</v>
      </c>
      <c r="U156" s="13" t="e">
        <f t="shared" si="84"/>
        <v>#N/A</v>
      </c>
      <c r="V156" s="13"/>
      <c r="W156" s="13"/>
      <c r="X156" s="13"/>
      <c r="Y156" s="13"/>
    </row>
    <row r="157" spans="1:25" s="77" customFormat="1" ht="16.5" customHeight="1" x14ac:dyDescent="0.3">
      <c r="A157" s="8" t="s">
        <v>123</v>
      </c>
      <c r="B157" s="8" t="s">
        <v>3</v>
      </c>
      <c r="C157" s="8">
        <v>1</v>
      </c>
      <c r="D157" s="8" t="s">
        <v>124</v>
      </c>
      <c r="E157" s="74" t="str">
        <f t="shared" si="86"/>
        <v>thpgwb01</v>
      </c>
      <c r="F157" s="33" t="s">
        <v>181</v>
      </c>
      <c r="G157" s="74" t="e">
        <f>VLOOKUP(IF(B157="itc",LEFT(F157,LEN(F157)-14),F157),'Domain별 코드 체계'!$B$5:$G$55,5,0)</f>
        <v>#N/A</v>
      </c>
      <c r="H157" s="8" t="s">
        <v>8</v>
      </c>
      <c r="I157" s="10" t="e">
        <f t="shared" si="87"/>
        <v>#N/A</v>
      </c>
      <c r="J157" s="62" t="s">
        <v>33</v>
      </c>
      <c r="K157" s="5">
        <v>1</v>
      </c>
      <c r="L157" s="5" t="e">
        <f t="shared" si="80"/>
        <v>#N/A</v>
      </c>
      <c r="M157" s="33" t="s">
        <v>198</v>
      </c>
      <c r="N157" s="10" t="e">
        <f>LEFT(VLOOKUP(F157,'WEB Domain'!D:H,6,0),3)&amp;IF(J157="S",9,K157)</f>
        <v>#N/A</v>
      </c>
      <c r="O157" s="10" t="e">
        <f>LEFT(VLOOKUP(F157,'WEB Domain'!D:H,6,0),3)&amp;IF(J157="S",9-1,K157-1)</f>
        <v>#N/A</v>
      </c>
      <c r="P157" s="14" t="e">
        <f t="shared" si="88"/>
        <v>#N/A</v>
      </c>
      <c r="Q157" s="5" t="e">
        <f t="shared" si="89"/>
        <v>#N/A</v>
      </c>
      <c r="R157" s="5" t="e">
        <f t="shared" si="90"/>
        <v>#N/A</v>
      </c>
      <c r="S157" s="5" t="s">
        <v>157</v>
      </c>
      <c r="T157" s="58" t="s">
        <v>510</v>
      </c>
      <c r="U157" s="13" t="e">
        <f t="shared" si="84"/>
        <v>#N/A</v>
      </c>
      <c r="V157" s="13"/>
      <c r="W157" s="13"/>
      <c r="X157" s="13"/>
      <c r="Y157" s="13"/>
    </row>
    <row r="158" spans="1:25" s="77" customFormat="1" ht="16.5" customHeight="1" x14ac:dyDescent="0.3">
      <c r="A158" s="8" t="s">
        <v>123</v>
      </c>
      <c r="B158" s="8" t="s">
        <v>3</v>
      </c>
      <c r="C158" s="8">
        <v>1</v>
      </c>
      <c r="D158" s="8" t="s">
        <v>124</v>
      </c>
      <c r="E158" s="74" t="str">
        <f t="shared" si="86"/>
        <v>thpgwb01</v>
      </c>
      <c r="F158" s="33" t="s">
        <v>183</v>
      </c>
      <c r="G158" s="74" t="e">
        <f>VLOOKUP(IF(B158="itc",LEFT(F158,LEN(F158)-14),F158),'Domain별 코드 체계'!$B$5:$G$55,5,0)</f>
        <v>#N/A</v>
      </c>
      <c r="H158" s="8" t="s">
        <v>8</v>
      </c>
      <c r="I158" s="10" t="e">
        <f t="shared" si="87"/>
        <v>#N/A</v>
      </c>
      <c r="J158" s="62" t="s">
        <v>33</v>
      </c>
      <c r="K158" s="5">
        <v>1</v>
      </c>
      <c r="L158" s="5" t="e">
        <f t="shared" si="80"/>
        <v>#N/A</v>
      </c>
      <c r="M158" s="33" t="s">
        <v>200</v>
      </c>
      <c r="N158" s="10" t="e">
        <f>LEFT(VLOOKUP(F158,'WEB Domain'!D:H,6,0),3)&amp;IF(J158="S",9,K158)</f>
        <v>#N/A</v>
      </c>
      <c r="O158" s="10" t="e">
        <f>LEFT(VLOOKUP(F158,'WEB Domain'!D:H,6,0),3)&amp;IF(J158="S",9-1,K158-1)</f>
        <v>#N/A</v>
      </c>
      <c r="P158" s="14" t="e">
        <f t="shared" si="88"/>
        <v>#N/A</v>
      </c>
      <c r="Q158" s="5" t="e">
        <f t="shared" si="89"/>
        <v>#N/A</v>
      </c>
      <c r="R158" s="5" t="e">
        <f t="shared" si="90"/>
        <v>#N/A</v>
      </c>
      <c r="S158" s="5" t="s">
        <v>157</v>
      </c>
      <c r="T158" s="58" t="s">
        <v>511</v>
      </c>
      <c r="U158" s="13" t="e">
        <f t="shared" si="84"/>
        <v>#N/A</v>
      </c>
      <c r="V158" s="13"/>
      <c r="W158" s="13"/>
      <c r="X158" s="13"/>
      <c r="Y158" s="13"/>
    </row>
    <row r="159" spans="1:25" s="77" customFormat="1" ht="16.5" customHeight="1" x14ac:dyDescent="0.3">
      <c r="A159" s="8" t="s">
        <v>123</v>
      </c>
      <c r="B159" s="8" t="s">
        <v>3</v>
      </c>
      <c r="C159" s="8">
        <v>1</v>
      </c>
      <c r="D159" s="8" t="s">
        <v>124</v>
      </c>
      <c r="E159" s="74" t="str">
        <f t="shared" si="86"/>
        <v>thpgwb01</v>
      </c>
      <c r="F159" s="33" t="s">
        <v>276</v>
      </c>
      <c r="G159" s="74" t="e">
        <f>VLOOKUP(IF(B159="itc",LEFT(F159,LEN(F159)-14),F159),'Domain별 코드 체계'!$B$5:$G$55,5,0)</f>
        <v>#N/A</v>
      </c>
      <c r="H159" s="8" t="s">
        <v>8</v>
      </c>
      <c r="I159" s="10" t="e">
        <f t="shared" si="87"/>
        <v>#N/A</v>
      </c>
      <c r="J159" s="62" t="s">
        <v>504</v>
      </c>
      <c r="K159" s="5">
        <v>1</v>
      </c>
      <c r="L159" s="5" t="e">
        <f t="shared" si="80"/>
        <v>#N/A</v>
      </c>
      <c r="M159" s="33" t="s">
        <v>206</v>
      </c>
      <c r="N159" s="10" t="e">
        <f>LEFT(VLOOKUP(F159,'WEB Domain'!D:H,6,0),3)&amp;IF(J159="S",9,K159)</f>
        <v>#N/A</v>
      </c>
      <c r="O159" s="10" t="e">
        <f>LEFT(VLOOKUP(F159,'WEB Domain'!D:H,6,0),3)&amp;IF(J159="S",9-1,K159-1)</f>
        <v>#N/A</v>
      </c>
      <c r="P159" s="14" t="str">
        <f t="shared" si="88"/>
        <v/>
      </c>
      <c r="Q159" s="5" t="e">
        <f t="shared" si="89"/>
        <v>#N/A</v>
      </c>
      <c r="R159" s="5" t="e">
        <f t="shared" si="90"/>
        <v>#N/A</v>
      </c>
      <c r="S159" s="5" t="s">
        <v>157</v>
      </c>
      <c r="T159" s="13" t="e">
        <f t="shared" ref="T159:T172" si="91">CONCATENATE("/",LOWER(B159),"/chn/",LOWER(LEFT(G159,3)),"/webApps")</f>
        <v>#N/A</v>
      </c>
      <c r="U159" s="13" t="e">
        <f t="shared" si="84"/>
        <v>#N/A</v>
      </c>
      <c r="V159" s="13"/>
      <c r="W159" s="13"/>
      <c r="X159" s="13"/>
      <c r="Y159" s="13"/>
    </row>
    <row r="160" spans="1:25" s="77" customFormat="1" ht="16.5" customHeight="1" x14ac:dyDescent="0.3">
      <c r="A160" s="8" t="s">
        <v>123</v>
      </c>
      <c r="B160" s="8" t="s">
        <v>3</v>
      </c>
      <c r="C160" s="8">
        <v>1</v>
      </c>
      <c r="D160" s="8" t="s">
        <v>124</v>
      </c>
      <c r="E160" s="74" t="str">
        <f t="shared" si="86"/>
        <v>thpgwb01</v>
      </c>
      <c r="F160" s="33" t="s">
        <v>0</v>
      </c>
      <c r="G160" s="74" t="e">
        <f>VLOOKUP(IF(B160="itc",LEFT(F160,LEN(F160)-14),F160),'Domain별 코드 체계'!$B$5:$G$55,5,0)</f>
        <v>#N/A</v>
      </c>
      <c r="H160" s="8" t="s">
        <v>8</v>
      </c>
      <c r="I160" s="10" t="e">
        <f t="shared" si="87"/>
        <v>#N/A</v>
      </c>
      <c r="J160" s="62" t="s">
        <v>33</v>
      </c>
      <c r="K160" s="5">
        <v>1</v>
      </c>
      <c r="L160" s="5" t="e">
        <f t="shared" si="80"/>
        <v>#N/A</v>
      </c>
      <c r="M160" s="33" t="s">
        <v>201</v>
      </c>
      <c r="N160" s="10" t="e">
        <f>LEFT(VLOOKUP(F160,'WEB Domain'!D:H,6,0),3)&amp;IF(J160="S",9,K160)</f>
        <v>#N/A</v>
      </c>
      <c r="O160" s="10" t="e">
        <f>LEFT(VLOOKUP(F160,'WEB Domain'!D:H,6,0),3)&amp;IF(J160="S",9-1,K160-1)</f>
        <v>#N/A</v>
      </c>
      <c r="P160" s="14" t="e">
        <f t="shared" si="88"/>
        <v>#N/A</v>
      </c>
      <c r="Q160" s="5" t="e">
        <f t="shared" si="89"/>
        <v>#N/A</v>
      </c>
      <c r="R160" s="5" t="e">
        <f t="shared" si="90"/>
        <v>#N/A</v>
      </c>
      <c r="S160" s="5" t="s">
        <v>157</v>
      </c>
      <c r="T160" s="13" t="e">
        <f t="shared" si="91"/>
        <v>#N/A</v>
      </c>
      <c r="U160" s="13" t="e">
        <f t="shared" si="84"/>
        <v>#N/A</v>
      </c>
      <c r="V160" s="13"/>
      <c r="W160" s="13"/>
      <c r="X160" s="13"/>
      <c r="Y160" s="13"/>
    </row>
    <row r="161" spans="1:25" s="77" customFormat="1" ht="16.5" customHeight="1" x14ac:dyDescent="0.3">
      <c r="A161" s="8" t="s">
        <v>123</v>
      </c>
      <c r="B161" s="8" t="s">
        <v>3</v>
      </c>
      <c r="C161" s="8">
        <v>1</v>
      </c>
      <c r="D161" s="8" t="s">
        <v>124</v>
      </c>
      <c r="E161" s="74" t="str">
        <f t="shared" si="86"/>
        <v>thpgwb01</v>
      </c>
      <c r="F161" s="33" t="s">
        <v>21</v>
      </c>
      <c r="G161" s="74" t="e">
        <f>VLOOKUP(IF(B161="itc",LEFT(F161,LEN(F161)-14),F161),'Domain별 코드 체계'!$B$5:$G$55,5,0)</f>
        <v>#N/A</v>
      </c>
      <c r="H161" s="8" t="s">
        <v>8</v>
      </c>
      <c r="I161" s="10" t="e">
        <f t="shared" si="87"/>
        <v>#N/A</v>
      </c>
      <c r="J161" s="62" t="s">
        <v>33</v>
      </c>
      <c r="K161" s="5">
        <v>1</v>
      </c>
      <c r="L161" s="5" t="e">
        <f t="shared" si="80"/>
        <v>#N/A</v>
      </c>
      <c r="M161" s="37" t="s">
        <v>202</v>
      </c>
      <c r="N161" s="10" t="e">
        <f>LEFT(VLOOKUP(F161,'WEB Domain'!D:H,6,0),3)&amp;IF(J161="S",9,K161)</f>
        <v>#N/A</v>
      </c>
      <c r="O161" s="10" t="e">
        <f>LEFT(VLOOKUP(F161,'WEB Domain'!D:H,6,0),3)&amp;IF(J161="S",9-1,K161-1)</f>
        <v>#N/A</v>
      </c>
      <c r="P161" s="14" t="e">
        <f t="shared" si="88"/>
        <v>#N/A</v>
      </c>
      <c r="Q161" s="5" t="e">
        <f t="shared" si="89"/>
        <v>#N/A</v>
      </c>
      <c r="R161" s="5" t="e">
        <f t="shared" si="90"/>
        <v>#N/A</v>
      </c>
      <c r="S161" s="5" t="s">
        <v>157</v>
      </c>
      <c r="T161" s="13" t="e">
        <f t="shared" si="91"/>
        <v>#N/A</v>
      </c>
      <c r="U161" s="13" t="e">
        <f t="shared" si="84"/>
        <v>#N/A</v>
      </c>
      <c r="V161" s="13"/>
      <c r="W161" s="13"/>
      <c r="X161" s="13"/>
      <c r="Y161" s="13"/>
    </row>
    <row r="162" spans="1:25" s="77" customFormat="1" ht="16.5" customHeight="1" x14ac:dyDescent="0.3">
      <c r="A162" s="8" t="s">
        <v>123</v>
      </c>
      <c r="B162" s="8" t="s">
        <v>3</v>
      </c>
      <c r="C162" s="8">
        <v>1</v>
      </c>
      <c r="D162" s="8" t="s">
        <v>124</v>
      </c>
      <c r="E162" s="74" t="str">
        <f t="shared" si="86"/>
        <v>thpgwb01</v>
      </c>
      <c r="F162" s="33" t="s">
        <v>35</v>
      </c>
      <c r="G162" s="74" t="e">
        <f>VLOOKUP(IF(B162="itc",LEFT(F162,LEN(F162)-14),F162),'Domain별 코드 체계'!$B$5:$G$55,5,0)</f>
        <v>#N/A</v>
      </c>
      <c r="H162" s="8" t="s">
        <v>8</v>
      </c>
      <c r="I162" s="10" t="e">
        <f t="shared" si="87"/>
        <v>#N/A</v>
      </c>
      <c r="J162" s="62" t="s">
        <v>33</v>
      </c>
      <c r="K162" s="5">
        <v>1</v>
      </c>
      <c r="L162" s="5" t="e">
        <f t="shared" si="80"/>
        <v>#N/A</v>
      </c>
      <c r="M162" s="37" t="s">
        <v>203</v>
      </c>
      <c r="N162" s="10" t="e">
        <f>LEFT(VLOOKUP(F162,'WEB Domain'!D:H,6,0),3)&amp;IF(J162="S",9,K162)</f>
        <v>#N/A</v>
      </c>
      <c r="O162" s="10" t="e">
        <f>LEFT(VLOOKUP(F162,'WEB Domain'!D:H,6,0),3)&amp;IF(J162="S",9-1,K162-1)</f>
        <v>#N/A</v>
      </c>
      <c r="P162" s="14" t="e">
        <f t="shared" si="88"/>
        <v>#N/A</v>
      </c>
      <c r="Q162" s="5" t="e">
        <f t="shared" si="89"/>
        <v>#N/A</v>
      </c>
      <c r="R162" s="5" t="e">
        <f t="shared" si="90"/>
        <v>#N/A</v>
      </c>
      <c r="S162" s="5" t="s">
        <v>157</v>
      </c>
      <c r="T162" s="13" t="e">
        <f t="shared" si="91"/>
        <v>#N/A</v>
      </c>
      <c r="U162" s="13" t="e">
        <f t="shared" si="84"/>
        <v>#N/A</v>
      </c>
      <c r="V162" s="13"/>
      <c r="W162" s="13"/>
      <c r="X162" s="13"/>
      <c r="Y162" s="13"/>
    </row>
    <row r="163" spans="1:25" s="77" customFormat="1" ht="16.5" customHeight="1" x14ac:dyDescent="0.3">
      <c r="A163" s="8" t="s">
        <v>123</v>
      </c>
      <c r="B163" s="8" t="s">
        <v>3</v>
      </c>
      <c r="C163" s="8">
        <v>1</v>
      </c>
      <c r="D163" s="8" t="s">
        <v>124</v>
      </c>
      <c r="E163" s="74" t="str">
        <f t="shared" si="86"/>
        <v>thpgwb01</v>
      </c>
      <c r="F163" s="33" t="s">
        <v>350</v>
      </c>
      <c r="G163" s="74" t="e">
        <f>VLOOKUP(IF(B163="itc",LEFT(F163,LEN(F163)-14),F163),'Domain별 코드 체계'!$B$5:$G$55,5,0)</f>
        <v>#N/A</v>
      </c>
      <c r="H163" s="8" t="s">
        <v>8</v>
      </c>
      <c r="I163" s="10" t="e">
        <f t="shared" si="87"/>
        <v>#N/A</v>
      </c>
      <c r="J163" s="62" t="s">
        <v>33</v>
      </c>
      <c r="K163" s="5">
        <v>1</v>
      </c>
      <c r="L163" s="5" t="e">
        <f t="shared" si="80"/>
        <v>#N/A</v>
      </c>
      <c r="M163" s="37" t="s">
        <v>353</v>
      </c>
      <c r="N163" s="10" t="e">
        <f>LEFT(VLOOKUP(F163,'WEB Domain'!D:H,6,0),3)&amp;IF(J163="S",9,K163)</f>
        <v>#N/A</v>
      </c>
      <c r="O163" s="10" t="e">
        <f>LEFT(VLOOKUP(F163,'WEB Domain'!D:H,6,0),3)&amp;IF(J163="S",9-1,K163-1)</f>
        <v>#N/A</v>
      </c>
      <c r="P163" s="14" t="e">
        <f t="shared" si="88"/>
        <v>#N/A</v>
      </c>
      <c r="Q163" s="5" t="e">
        <f t="shared" si="89"/>
        <v>#N/A</v>
      </c>
      <c r="R163" s="5" t="e">
        <f t="shared" si="90"/>
        <v>#N/A</v>
      </c>
      <c r="S163" s="5" t="s">
        <v>157</v>
      </c>
      <c r="T163" s="13" t="e">
        <f t="shared" si="91"/>
        <v>#N/A</v>
      </c>
      <c r="U163" s="13" t="e">
        <f t="shared" si="84"/>
        <v>#N/A</v>
      </c>
      <c r="V163" s="13"/>
      <c r="W163" s="13"/>
      <c r="X163" s="13"/>
      <c r="Y163" s="13"/>
    </row>
    <row r="164" spans="1:25" s="77" customFormat="1" ht="16.5" customHeight="1" x14ac:dyDescent="0.3">
      <c r="A164" s="8" t="s">
        <v>123</v>
      </c>
      <c r="B164" s="8" t="s">
        <v>3</v>
      </c>
      <c r="C164" s="8">
        <v>1</v>
      </c>
      <c r="D164" s="8" t="s">
        <v>124</v>
      </c>
      <c r="E164" s="74" t="str">
        <f t="shared" si="86"/>
        <v>thpgwb01</v>
      </c>
      <c r="F164" s="33" t="s">
        <v>351</v>
      </c>
      <c r="G164" s="74" t="e">
        <f>VLOOKUP(IF(B164="itc",LEFT(F164,LEN(F164)-14),F164),'Domain별 코드 체계'!$B$5:$G$55,5,0)</f>
        <v>#N/A</v>
      </c>
      <c r="H164" s="8" t="s">
        <v>8</v>
      </c>
      <c r="I164" s="10" t="e">
        <f t="shared" si="87"/>
        <v>#N/A</v>
      </c>
      <c r="J164" s="62" t="s">
        <v>33</v>
      </c>
      <c r="K164" s="5">
        <v>1</v>
      </c>
      <c r="L164" s="5" t="e">
        <f t="shared" si="80"/>
        <v>#N/A</v>
      </c>
      <c r="M164" s="37" t="s">
        <v>354</v>
      </c>
      <c r="N164" s="10" t="e">
        <f>LEFT(VLOOKUP(F164,'WEB Domain'!D:H,6,0),3)&amp;IF(J164="S",9,K164)</f>
        <v>#N/A</v>
      </c>
      <c r="O164" s="10" t="e">
        <f>LEFT(VLOOKUP(F164,'WEB Domain'!D:H,6,0),3)&amp;IF(J164="S",9-1,K164-1)</f>
        <v>#N/A</v>
      </c>
      <c r="P164" s="14" t="e">
        <f t="shared" si="88"/>
        <v>#N/A</v>
      </c>
      <c r="Q164" s="5" t="e">
        <f t="shared" si="89"/>
        <v>#N/A</v>
      </c>
      <c r="R164" s="5" t="e">
        <f t="shared" si="90"/>
        <v>#N/A</v>
      </c>
      <c r="S164" s="5" t="s">
        <v>157</v>
      </c>
      <c r="T164" s="13" t="e">
        <f t="shared" si="91"/>
        <v>#N/A</v>
      </c>
      <c r="U164" s="13" t="e">
        <f t="shared" si="84"/>
        <v>#N/A</v>
      </c>
      <c r="V164" s="13"/>
      <c r="W164" s="13"/>
      <c r="X164" s="13"/>
      <c r="Y164" s="13"/>
    </row>
    <row r="165" spans="1:25" s="77" customFormat="1" ht="16.5" customHeight="1" x14ac:dyDescent="0.3">
      <c r="A165" s="8" t="s">
        <v>123</v>
      </c>
      <c r="B165" s="8" t="s">
        <v>3</v>
      </c>
      <c r="C165" s="8">
        <v>1</v>
      </c>
      <c r="D165" s="8" t="s">
        <v>124</v>
      </c>
      <c r="E165" s="74" t="str">
        <f t="shared" si="86"/>
        <v>thpgwb01</v>
      </c>
      <c r="F165" s="33" t="s">
        <v>352</v>
      </c>
      <c r="G165" s="74" t="e">
        <f>VLOOKUP(IF(B165="itc",LEFT(F165,LEN(F165)-14),F165),'Domain별 코드 체계'!$B$5:$G$55,5,0)</f>
        <v>#N/A</v>
      </c>
      <c r="H165" s="8" t="s">
        <v>8</v>
      </c>
      <c r="I165" s="10" t="e">
        <f t="shared" si="87"/>
        <v>#N/A</v>
      </c>
      <c r="J165" s="62" t="s">
        <v>33</v>
      </c>
      <c r="K165" s="5">
        <v>1</v>
      </c>
      <c r="L165" s="5" t="e">
        <f t="shared" si="80"/>
        <v>#N/A</v>
      </c>
      <c r="M165" s="37" t="s">
        <v>355</v>
      </c>
      <c r="N165" s="10" t="e">
        <f>LEFT(VLOOKUP(F165,'WEB Domain'!D:H,6,0),3)&amp;IF(J165="S",9,K165)</f>
        <v>#N/A</v>
      </c>
      <c r="O165" s="10" t="e">
        <f>LEFT(VLOOKUP(F165,'WEB Domain'!D:H,6,0),3)&amp;IF(J165="S",9-1,K165-1)</f>
        <v>#N/A</v>
      </c>
      <c r="P165" s="14" t="e">
        <f t="shared" si="88"/>
        <v>#N/A</v>
      </c>
      <c r="Q165" s="5" t="e">
        <f t="shared" si="89"/>
        <v>#N/A</v>
      </c>
      <c r="R165" s="5" t="e">
        <f t="shared" si="90"/>
        <v>#N/A</v>
      </c>
      <c r="S165" s="5" t="s">
        <v>157</v>
      </c>
      <c r="T165" s="13" t="e">
        <f t="shared" si="91"/>
        <v>#N/A</v>
      </c>
      <c r="U165" s="13" t="e">
        <f t="shared" si="84"/>
        <v>#N/A</v>
      </c>
      <c r="V165" s="13"/>
      <c r="W165" s="13"/>
      <c r="X165" s="13"/>
      <c r="Y165" s="13"/>
    </row>
    <row r="166" spans="1:25" s="77" customFormat="1" ht="16.5" customHeight="1" x14ac:dyDescent="0.3">
      <c r="A166" s="8" t="s">
        <v>123</v>
      </c>
      <c r="B166" s="8" t="s">
        <v>448</v>
      </c>
      <c r="C166" s="8">
        <v>1</v>
      </c>
      <c r="D166" s="8" t="s">
        <v>124</v>
      </c>
      <c r="E166" s="74" t="str">
        <f t="shared" si="86"/>
        <v>thpgwb01</v>
      </c>
      <c r="F166" s="33" t="s">
        <v>449</v>
      </c>
      <c r="G166" s="74" t="e">
        <f>VLOOKUP(IF(B166="itc",LEFT(F166,LEN(F166)-14),F166),'Domain별 코드 체계'!$B$5:$G$55,5,0)</f>
        <v>#N/A</v>
      </c>
      <c r="H166" s="8" t="s">
        <v>8</v>
      </c>
      <c r="I166" s="10" t="e">
        <f t="shared" si="87"/>
        <v>#N/A</v>
      </c>
      <c r="J166" s="62" t="s">
        <v>33</v>
      </c>
      <c r="K166" s="5">
        <v>1</v>
      </c>
      <c r="L166" s="5" t="e">
        <f t="shared" si="80"/>
        <v>#N/A</v>
      </c>
      <c r="M166" s="37" t="s">
        <v>437</v>
      </c>
      <c r="N166" s="10" t="e">
        <f>LEFT(VLOOKUP(F166,'WEB Domain'!D:H,6,0),3)&amp;IF(J166="S",9,K166)</f>
        <v>#N/A</v>
      </c>
      <c r="O166" s="10" t="e">
        <f>LEFT(VLOOKUP(F166,'WEB Domain'!D:H,6,0),3)&amp;IF(J166="S",9-1,K166-1)</f>
        <v>#N/A</v>
      </c>
      <c r="P166" s="14" t="e">
        <f t="shared" si="88"/>
        <v>#N/A</v>
      </c>
      <c r="Q166" s="5" t="e">
        <f t="shared" si="89"/>
        <v>#N/A</v>
      </c>
      <c r="R166" s="5" t="e">
        <f t="shared" si="90"/>
        <v>#N/A</v>
      </c>
      <c r="S166" s="5" t="s">
        <v>157</v>
      </c>
      <c r="T166" s="13" t="e">
        <f t="shared" si="91"/>
        <v>#N/A</v>
      </c>
      <c r="U166" s="13" t="e">
        <f t="shared" si="84"/>
        <v>#N/A</v>
      </c>
      <c r="V166" s="13"/>
      <c r="W166" s="13"/>
      <c r="X166" s="13"/>
      <c r="Y166" s="13"/>
    </row>
    <row r="167" spans="1:25" s="77" customFormat="1" ht="16.5" customHeight="1" x14ac:dyDescent="0.3">
      <c r="A167" s="8" t="s">
        <v>123</v>
      </c>
      <c r="B167" s="8" t="s">
        <v>3</v>
      </c>
      <c r="C167" s="8">
        <v>1</v>
      </c>
      <c r="D167" s="8" t="s">
        <v>124</v>
      </c>
      <c r="E167" s="74" t="str">
        <f t="shared" si="86"/>
        <v>thpgwb01</v>
      </c>
      <c r="F167" s="33" t="s">
        <v>189</v>
      </c>
      <c r="G167" s="74" t="e">
        <f>VLOOKUP(IF(B167="itc",LEFT(F167,LEN(F167)-14),F167),'Domain별 코드 체계'!$B$5:$G$55,5,0)</f>
        <v>#N/A</v>
      </c>
      <c r="H167" s="8" t="s">
        <v>8</v>
      </c>
      <c r="I167" s="10" t="e">
        <f t="shared" si="87"/>
        <v>#N/A</v>
      </c>
      <c r="J167" s="62" t="s">
        <v>33</v>
      </c>
      <c r="K167" s="5">
        <v>1</v>
      </c>
      <c r="L167" s="5" t="e">
        <f t="shared" si="80"/>
        <v>#N/A</v>
      </c>
      <c r="M167" s="33" t="s">
        <v>204</v>
      </c>
      <c r="N167" s="10" t="e">
        <f>LEFT(VLOOKUP(F167,'WEB Domain'!D:H,6,0),3)&amp;IF(J167="S",9,K167)</f>
        <v>#N/A</v>
      </c>
      <c r="O167" s="10" t="e">
        <f>LEFT(VLOOKUP(F167,'WEB Domain'!D:H,6,0),3)&amp;IF(J167="S",9-1,K167-1)</f>
        <v>#N/A</v>
      </c>
      <c r="P167" s="14" t="e">
        <f t="shared" si="88"/>
        <v>#N/A</v>
      </c>
      <c r="Q167" s="5" t="e">
        <f t="shared" si="89"/>
        <v>#N/A</v>
      </c>
      <c r="R167" s="5" t="e">
        <f t="shared" si="90"/>
        <v>#N/A</v>
      </c>
      <c r="S167" s="5" t="s">
        <v>157</v>
      </c>
      <c r="T167" s="13" t="e">
        <f t="shared" si="91"/>
        <v>#N/A</v>
      </c>
      <c r="U167" s="13" t="e">
        <f t="shared" si="84"/>
        <v>#N/A</v>
      </c>
      <c r="V167" s="13"/>
      <c r="W167" s="13"/>
      <c r="X167" s="13"/>
      <c r="Y167" s="13"/>
    </row>
    <row r="168" spans="1:25" s="77" customFormat="1" ht="16.5" customHeight="1" x14ac:dyDescent="0.3">
      <c r="A168" s="8" t="s">
        <v>123</v>
      </c>
      <c r="B168" s="8" t="s">
        <v>3</v>
      </c>
      <c r="C168" s="8">
        <v>1</v>
      </c>
      <c r="D168" s="8" t="s">
        <v>124</v>
      </c>
      <c r="E168" s="74" t="str">
        <f t="shared" si="86"/>
        <v>thpgwb01</v>
      </c>
      <c r="F168" s="33" t="s">
        <v>36</v>
      </c>
      <c r="G168" s="74" t="e">
        <f>VLOOKUP(IF(B168="itc",LEFT(F168,LEN(F168)-14),F168),'Domain별 코드 체계'!$B$5:$G$55,5,0)</f>
        <v>#N/A</v>
      </c>
      <c r="H168" s="8" t="s">
        <v>8</v>
      </c>
      <c r="I168" s="10" t="e">
        <f t="shared" si="87"/>
        <v>#N/A</v>
      </c>
      <c r="J168" s="62" t="s">
        <v>33</v>
      </c>
      <c r="K168" s="5">
        <v>1</v>
      </c>
      <c r="L168" s="5" t="e">
        <f t="shared" si="80"/>
        <v>#N/A</v>
      </c>
      <c r="M168" s="33" t="s">
        <v>205</v>
      </c>
      <c r="N168" s="10" t="e">
        <f>LEFT(VLOOKUP(F168,'WEB Domain'!D:H,6,0),3)&amp;IF(J168="S",9,K168)</f>
        <v>#N/A</v>
      </c>
      <c r="O168" s="10" t="e">
        <f>LEFT(VLOOKUP(F168,'WEB Domain'!D:H,6,0),3)&amp;IF(J168="S",9-1,K168-1)</f>
        <v>#N/A</v>
      </c>
      <c r="P168" s="14" t="e">
        <f t="shared" si="88"/>
        <v>#N/A</v>
      </c>
      <c r="Q168" s="5" t="e">
        <f t="shared" si="89"/>
        <v>#N/A</v>
      </c>
      <c r="R168" s="5" t="e">
        <f t="shared" si="90"/>
        <v>#N/A</v>
      </c>
      <c r="S168" s="5" t="s">
        <v>157</v>
      </c>
      <c r="T168" s="13" t="e">
        <f t="shared" si="91"/>
        <v>#N/A</v>
      </c>
      <c r="U168" s="13" t="e">
        <f t="shared" si="84"/>
        <v>#N/A</v>
      </c>
      <c r="V168" s="13"/>
      <c r="W168" s="13"/>
      <c r="X168" s="13"/>
      <c r="Y168" s="13"/>
    </row>
    <row r="169" spans="1:25" s="77" customFormat="1" ht="16.5" customHeight="1" x14ac:dyDescent="0.3">
      <c r="A169" s="8" t="s">
        <v>123</v>
      </c>
      <c r="B169" s="8" t="s">
        <v>3</v>
      </c>
      <c r="C169" s="8">
        <v>1</v>
      </c>
      <c r="D169" s="8" t="s">
        <v>124</v>
      </c>
      <c r="E169" s="74" t="str">
        <f t="shared" si="86"/>
        <v>thpgwb01</v>
      </c>
      <c r="F169" s="33" t="s">
        <v>349</v>
      </c>
      <c r="G169" s="74" t="e">
        <f>VLOOKUP(IF(B169="itc",LEFT(F169,LEN(F169)-14),F169),'Domain별 코드 체계'!$B$5:$G$55,5,0)</f>
        <v>#N/A</v>
      </c>
      <c r="H169" s="8" t="s">
        <v>8</v>
      </c>
      <c r="I169" s="10" t="e">
        <f t="shared" si="87"/>
        <v>#N/A</v>
      </c>
      <c r="J169" s="62" t="s">
        <v>33</v>
      </c>
      <c r="K169" s="5">
        <v>1</v>
      </c>
      <c r="L169" s="5" t="e">
        <f t="shared" si="80"/>
        <v>#N/A</v>
      </c>
      <c r="M169" s="33" t="s">
        <v>300</v>
      </c>
      <c r="N169" s="10" t="e">
        <f>LEFT(VLOOKUP(F169,'WEB Domain'!D:H,6,0),3)&amp;IF(J169="S",9,K169)</f>
        <v>#N/A</v>
      </c>
      <c r="O169" s="10" t="e">
        <f>LEFT(VLOOKUP(F169,'WEB Domain'!D:H,6,0),3)&amp;IF(J169="S",9-1,K169-1)</f>
        <v>#N/A</v>
      </c>
      <c r="P169" s="14" t="e">
        <f t="shared" si="88"/>
        <v>#N/A</v>
      </c>
      <c r="Q169" s="5" t="e">
        <f t="shared" si="89"/>
        <v>#N/A</v>
      </c>
      <c r="R169" s="5" t="e">
        <f t="shared" si="90"/>
        <v>#N/A</v>
      </c>
      <c r="S169" s="5" t="s">
        <v>157</v>
      </c>
      <c r="T169" s="13" t="e">
        <f t="shared" si="91"/>
        <v>#N/A</v>
      </c>
      <c r="U169" s="13" t="e">
        <f t="shared" si="84"/>
        <v>#N/A</v>
      </c>
      <c r="V169" s="13"/>
      <c r="W169" s="13"/>
      <c r="X169" s="13"/>
      <c r="Y169" s="13"/>
    </row>
    <row r="170" spans="1:25" s="77" customFormat="1" ht="16.5" customHeight="1" x14ac:dyDescent="0.3">
      <c r="A170" s="72" t="s">
        <v>123</v>
      </c>
      <c r="B170" s="72" t="s">
        <v>3</v>
      </c>
      <c r="C170" s="72">
        <v>1</v>
      </c>
      <c r="D170" s="72" t="s">
        <v>124</v>
      </c>
      <c r="E170" s="76" t="str">
        <f t="shared" si="86"/>
        <v>thpgwb01</v>
      </c>
      <c r="F170" s="73" t="s">
        <v>365</v>
      </c>
      <c r="G170" s="74" t="e">
        <f>VLOOKUP(IF(B170="itc",LEFT(F170,LEN(F170)-14),F170),'Domain별 코드 체계'!$B$5:$G$55,5,0)</f>
        <v>#N/A</v>
      </c>
      <c r="H170" s="8" t="s">
        <v>8</v>
      </c>
      <c r="I170" s="10" t="e">
        <f t="shared" si="87"/>
        <v>#N/A</v>
      </c>
      <c r="J170" s="62" t="s">
        <v>33</v>
      </c>
      <c r="K170" s="5">
        <v>1</v>
      </c>
      <c r="L170" s="5" t="e">
        <f t="shared" si="80"/>
        <v>#N/A</v>
      </c>
      <c r="M170" s="33" t="s">
        <v>366</v>
      </c>
      <c r="N170" s="10" t="e">
        <f>LEFT(VLOOKUP(F170,'WEB Domain'!D:H,6,0),3)&amp;IF(J170="S",9,K170)</f>
        <v>#N/A</v>
      </c>
      <c r="O170" s="10" t="e">
        <f>LEFT(VLOOKUP(F170,'WEB Domain'!D:H,6,0),3)&amp;IF(J170="S",9-1,K170-1)</f>
        <v>#N/A</v>
      </c>
      <c r="P170" s="14" t="e">
        <f t="shared" si="88"/>
        <v>#N/A</v>
      </c>
      <c r="Q170" s="5" t="e">
        <f t="shared" si="89"/>
        <v>#N/A</v>
      </c>
      <c r="R170" s="5" t="e">
        <f t="shared" si="90"/>
        <v>#N/A</v>
      </c>
      <c r="S170" s="5" t="s">
        <v>157</v>
      </c>
      <c r="T170" s="13" t="e">
        <f t="shared" si="91"/>
        <v>#N/A</v>
      </c>
      <c r="U170" s="13" t="e">
        <f t="shared" si="84"/>
        <v>#N/A</v>
      </c>
      <c r="V170" s="13"/>
      <c r="W170" s="13"/>
      <c r="X170" s="13"/>
      <c r="Y170" s="13"/>
    </row>
    <row r="171" spans="1:25" s="77" customFormat="1" ht="16.5" customHeight="1" x14ac:dyDescent="0.3">
      <c r="A171" s="8" t="s">
        <v>123</v>
      </c>
      <c r="B171" s="8" t="s">
        <v>302</v>
      </c>
      <c r="C171" s="8">
        <v>1</v>
      </c>
      <c r="D171" s="8" t="s">
        <v>124</v>
      </c>
      <c r="E171" s="74" t="s">
        <v>163</v>
      </c>
      <c r="F171" s="75" t="s">
        <v>179</v>
      </c>
      <c r="G171" s="74" t="e">
        <f>VLOOKUP(IF(B171="itc",LEFT(F171,LEN(F171)-14),F171),'Domain별 코드 체계'!$B$5:$G$55,5,0)</f>
        <v>#N/A</v>
      </c>
      <c r="H171" s="8" t="s">
        <v>8</v>
      </c>
      <c r="I171" s="10" t="e">
        <f t="shared" ref="I171:I215" si="92">CONCATENATE(UPPER(IF(A171="d","P",A171)),"-",G171,"-",H171)</f>
        <v>#N/A</v>
      </c>
      <c r="J171" s="62" t="s">
        <v>33</v>
      </c>
      <c r="K171" s="5">
        <v>1</v>
      </c>
      <c r="L171" s="5" t="e">
        <f t="shared" si="80"/>
        <v>#N/A</v>
      </c>
      <c r="M171" s="7" t="s">
        <v>236</v>
      </c>
      <c r="N171" s="10" t="e">
        <f>LEFT(VLOOKUP(F171,'WEB Domain'!D:H,6,0),3)&amp;IF(J171="S",9,K171)</f>
        <v>#N/A</v>
      </c>
      <c r="O171" s="10" t="e">
        <f>LEFT(VLOOKUP(F171,'WEB Domain'!D:H,6,0),3)&amp;IF(J171="S",9-1,K171-1)</f>
        <v>#N/A</v>
      </c>
      <c r="P171" s="14" t="e">
        <f t="shared" si="88"/>
        <v>#N/A</v>
      </c>
      <c r="Q171" s="5" t="e">
        <f t="shared" si="89"/>
        <v>#N/A</v>
      </c>
      <c r="R171" s="5" t="e">
        <f t="shared" ref="R171:R172" si="93">Q171+1</f>
        <v>#N/A</v>
      </c>
      <c r="S171" s="5" t="s">
        <v>157</v>
      </c>
      <c r="T171" s="13" t="e">
        <f t="shared" si="91"/>
        <v>#N/A</v>
      </c>
      <c r="U171" s="13" t="e">
        <f t="shared" si="84"/>
        <v>#N/A</v>
      </c>
      <c r="V171" s="13"/>
      <c r="W171" s="13"/>
      <c r="X171" s="13"/>
      <c r="Y171" s="13"/>
    </row>
    <row r="172" spans="1:25" s="77" customFormat="1" ht="16.5" customHeight="1" x14ac:dyDescent="0.3">
      <c r="A172" s="8" t="s">
        <v>123</v>
      </c>
      <c r="B172" s="8" t="s">
        <v>122</v>
      </c>
      <c r="C172" s="8">
        <v>1</v>
      </c>
      <c r="D172" s="8" t="s">
        <v>124</v>
      </c>
      <c r="E172" s="74" t="s">
        <v>163</v>
      </c>
      <c r="F172" s="75" t="s">
        <v>82</v>
      </c>
      <c r="G172" s="74" t="e">
        <f>VLOOKUP(IF(B172="itc",LEFT(F172,LEN(F172)-14),F172),'Domain별 코드 체계'!$B$5:$G$55,5,0)</f>
        <v>#N/A</v>
      </c>
      <c r="H172" s="8" t="s">
        <v>8</v>
      </c>
      <c r="I172" s="10" t="e">
        <f t="shared" si="92"/>
        <v>#N/A</v>
      </c>
      <c r="J172" s="62" t="s">
        <v>33</v>
      </c>
      <c r="K172" s="5">
        <v>1</v>
      </c>
      <c r="L172" s="5" t="e">
        <f t="shared" si="80"/>
        <v>#N/A</v>
      </c>
      <c r="M172" s="7" t="s">
        <v>267</v>
      </c>
      <c r="N172" s="10" t="e">
        <f>LEFT(VLOOKUP(F172,'WEB Domain'!D:H,6,0),3)&amp;IF(J172="S",9,K172)</f>
        <v>#N/A</v>
      </c>
      <c r="O172" s="10" t="e">
        <f>LEFT(VLOOKUP(F172,'WEB Domain'!D:H,6,0),3)&amp;IF(J172="S",9-1,K172-1)</f>
        <v>#N/A</v>
      </c>
      <c r="P172" s="14" t="e">
        <f t="shared" si="88"/>
        <v>#N/A</v>
      </c>
      <c r="Q172" s="5" t="e">
        <f t="shared" si="89"/>
        <v>#N/A</v>
      </c>
      <c r="R172" s="5" t="e">
        <f t="shared" si="93"/>
        <v>#N/A</v>
      </c>
      <c r="S172" s="5" t="s">
        <v>157</v>
      </c>
      <c r="T172" s="13" t="e">
        <f t="shared" si="91"/>
        <v>#N/A</v>
      </c>
      <c r="U172" s="13" t="e">
        <f t="shared" si="84"/>
        <v>#N/A</v>
      </c>
      <c r="V172" s="13"/>
      <c r="W172" s="13"/>
      <c r="X172" s="13"/>
      <c r="Y172" s="13"/>
    </row>
    <row r="173" spans="1:25" s="77" customFormat="1" ht="6" customHeight="1" x14ac:dyDescent="0.3">
      <c r="A173" s="34" t="s">
        <v>41</v>
      </c>
      <c r="B173" s="35"/>
      <c r="C173" s="35"/>
      <c r="D173" s="35"/>
      <c r="E173" s="35"/>
      <c r="F173" s="35"/>
      <c r="G173" s="35"/>
      <c r="H173" s="35"/>
      <c r="I173" s="47"/>
      <c r="J173" s="35"/>
      <c r="K173" s="35"/>
      <c r="L173" s="47"/>
      <c r="M173" s="35"/>
      <c r="N173" s="47"/>
      <c r="O173" s="47"/>
      <c r="P173" s="35"/>
      <c r="Q173" s="35"/>
      <c r="R173" s="35"/>
      <c r="S173" s="35"/>
      <c r="T173" s="35"/>
      <c r="U173" s="35"/>
      <c r="V173" s="35"/>
      <c r="W173" s="35"/>
      <c r="X173" s="35"/>
      <c r="Y173" s="68"/>
    </row>
    <row r="174" spans="1:25" s="77" customFormat="1" ht="16.5" customHeight="1" x14ac:dyDescent="0.3">
      <c r="A174" s="8" t="s">
        <v>123</v>
      </c>
      <c r="B174" s="8" t="s">
        <v>43</v>
      </c>
      <c r="C174" s="8">
        <v>1</v>
      </c>
      <c r="D174" s="8" t="s">
        <v>125</v>
      </c>
      <c r="E174" s="74" t="str">
        <f t="shared" ref="E174:E179" si="94">A174&amp;B174&amp;"wb0"&amp;C174</f>
        <v>tshpwb01</v>
      </c>
      <c r="F174" s="75" t="s">
        <v>23</v>
      </c>
      <c r="G174" s="74" t="e">
        <f>VLOOKUP(IF(B174="itc",LEFT(F174,LEN(F174)-14),F174),'Domain별 코드 체계'!$B$5:$G$55,5,0)</f>
        <v>#N/A</v>
      </c>
      <c r="H174" s="8" t="s">
        <v>8</v>
      </c>
      <c r="I174" s="10" t="e">
        <f t="shared" si="92"/>
        <v>#N/A</v>
      </c>
      <c r="J174" s="62" t="s">
        <v>33</v>
      </c>
      <c r="K174" s="5">
        <v>1</v>
      </c>
      <c r="L174" s="5" t="e">
        <f t="shared" ref="L174:L179" si="95">CONCATENATE(I174,"-",J174,C174,K174)</f>
        <v>#N/A</v>
      </c>
      <c r="M174" s="7" t="s">
        <v>240</v>
      </c>
      <c r="N174" s="10" t="e">
        <f>LEFT(VLOOKUP(F174,'WEB Domain'!D:H,6,0),3)&amp;IF(J174="S",9,K174)</f>
        <v>#N/A</v>
      </c>
      <c r="O174" s="10" t="e">
        <f>LEFT(VLOOKUP(F174,'WEB Domain'!D:H,6,0),3)&amp;IF(J174="S",9-1,K174-1)</f>
        <v>#N/A</v>
      </c>
      <c r="P174" s="14" t="e">
        <f t="shared" ref="P174:P179" si="96">IF(J174="F",IF(K174=1,N174-2000,""),"")</f>
        <v>#N/A</v>
      </c>
      <c r="Q174" s="5" t="e">
        <f t="shared" ref="Q174:Q179" si="97">IF(J174="F",IF(K174=1,N174-1999,N174-2000+K174),N174-2001)</f>
        <v>#N/A</v>
      </c>
      <c r="R174" s="5" t="e">
        <f t="shared" ref="R174:R179" si="98">Q174+1</f>
        <v>#N/A</v>
      </c>
      <c r="S174" s="5" t="s">
        <v>157</v>
      </c>
      <c r="T174" s="13" t="e">
        <f t="shared" ref="T174:T179" si="99">CONCATENATE("/",LOWER(B174),"/chn/",LOWER(LEFT(G174,3)),"/webApps")</f>
        <v>#N/A</v>
      </c>
      <c r="U174" s="13" t="e">
        <f t="shared" ref="U174:U179" si="100">CONCATENATE("/log/ohs12/",I174,"/",L174)</f>
        <v>#N/A</v>
      </c>
      <c r="V174" s="13"/>
      <c r="W174" s="13"/>
      <c r="X174" s="13"/>
      <c r="Y174" s="13"/>
    </row>
    <row r="175" spans="1:25" s="77" customFormat="1" ht="16.5" customHeight="1" x14ac:dyDescent="0.3">
      <c r="A175" s="8" t="s">
        <v>123</v>
      </c>
      <c r="B175" s="8" t="s">
        <v>43</v>
      </c>
      <c r="C175" s="8">
        <v>1</v>
      </c>
      <c r="D175" s="8" t="s">
        <v>125</v>
      </c>
      <c r="E175" s="74" t="str">
        <f t="shared" si="94"/>
        <v>tshpwb01</v>
      </c>
      <c r="F175" s="75" t="s">
        <v>23</v>
      </c>
      <c r="G175" s="74" t="e">
        <f>VLOOKUP(IF(B175="itc",LEFT(F175,LEN(F175)-14),F175),'Domain별 코드 체계'!$B$5:$G$55,5,0)</f>
        <v>#N/A</v>
      </c>
      <c r="H175" s="8" t="s">
        <v>8</v>
      </c>
      <c r="I175" s="10" t="e">
        <f t="shared" si="92"/>
        <v>#N/A</v>
      </c>
      <c r="J175" s="62" t="s">
        <v>504</v>
      </c>
      <c r="K175" s="5">
        <v>1</v>
      </c>
      <c r="L175" s="5" t="e">
        <f t="shared" si="95"/>
        <v>#N/A</v>
      </c>
      <c r="M175" s="7" t="s">
        <v>241</v>
      </c>
      <c r="N175" s="10" t="e">
        <f>LEFT(VLOOKUP(F175,'WEB Domain'!D:H,6,0),3)&amp;IF(J175="S",9,K175)</f>
        <v>#N/A</v>
      </c>
      <c r="O175" s="10" t="e">
        <f>LEFT(VLOOKUP(F175,'WEB Domain'!D:H,6,0),3)&amp;IF(J175="S",9-1,K175-1)</f>
        <v>#N/A</v>
      </c>
      <c r="P175" s="14" t="str">
        <f t="shared" si="96"/>
        <v/>
      </c>
      <c r="Q175" s="5" t="e">
        <f t="shared" si="97"/>
        <v>#N/A</v>
      </c>
      <c r="R175" s="5" t="e">
        <f t="shared" si="98"/>
        <v>#N/A</v>
      </c>
      <c r="S175" s="5" t="s">
        <v>157</v>
      </c>
      <c r="T175" s="13" t="e">
        <f t="shared" si="99"/>
        <v>#N/A</v>
      </c>
      <c r="U175" s="13" t="e">
        <f t="shared" si="100"/>
        <v>#N/A</v>
      </c>
      <c r="V175" s="13"/>
      <c r="W175" s="13"/>
      <c r="X175" s="13"/>
      <c r="Y175" s="13"/>
    </row>
    <row r="176" spans="1:25" s="77" customFormat="1" ht="16.5" customHeight="1" x14ac:dyDescent="0.3">
      <c r="A176" s="8" t="s">
        <v>123</v>
      </c>
      <c r="B176" s="8" t="s">
        <v>43</v>
      </c>
      <c r="C176" s="8">
        <v>1</v>
      </c>
      <c r="D176" s="8" t="s">
        <v>125</v>
      </c>
      <c r="E176" s="74" t="str">
        <f t="shared" si="94"/>
        <v>tshpwb01</v>
      </c>
      <c r="F176" s="75" t="s">
        <v>185</v>
      </c>
      <c r="G176" s="74" t="e">
        <f>VLOOKUP(IF(B176="itc",LEFT(F176,LEN(F176)-14),F176),'Domain별 코드 체계'!$B$5:$G$55,5,0)</f>
        <v>#N/A</v>
      </c>
      <c r="H176" s="8" t="s">
        <v>8</v>
      </c>
      <c r="I176" s="10" t="e">
        <f t="shared" si="92"/>
        <v>#N/A</v>
      </c>
      <c r="J176" s="62" t="s">
        <v>33</v>
      </c>
      <c r="K176" s="5">
        <v>1</v>
      </c>
      <c r="L176" s="5" t="e">
        <f t="shared" si="95"/>
        <v>#N/A</v>
      </c>
      <c r="M176" s="7" t="s">
        <v>243</v>
      </c>
      <c r="N176" s="10" t="e">
        <f>LEFT(VLOOKUP(F176,'WEB Domain'!D:H,6,0),3)&amp;IF(J176="S",9,K176)</f>
        <v>#N/A</v>
      </c>
      <c r="O176" s="10" t="e">
        <f>LEFT(VLOOKUP(F176,'WEB Domain'!D:H,6,0),3)&amp;IF(J176="S",9-1,K176-1)</f>
        <v>#N/A</v>
      </c>
      <c r="P176" s="14" t="e">
        <f t="shared" si="96"/>
        <v>#N/A</v>
      </c>
      <c r="Q176" s="5" t="e">
        <f t="shared" si="97"/>
        <v>#N/A</v>
      </c>
      <c r="R176" s="5" t="e">
        <f t="shared" si="98"/>
        <v>#N/A</v>
      </c>
      <c r="S176" s="5" t="s">
        <v>157</v>
      </c>
      <c r="T176" s="13" t="e">
        <f t="shared" si="99"/>
        <v>#N/A</v>
      </c>
      <c r="U176" s="13" t="e">
        <f t="shared" si="100"/>
        <v>#N/A</v>
      </c>
      <c r="V176" s="13"/>
      <c r="W176" s="13"/>
      <c r="X176" s="13"/>
      <c r="Y176" s="13"/>
    </row>
    <row r="177" spans="1:25" s="77" customFormat="1" ht="16.5" customHeight="1" x14ac:dyDescent="0.3">
      <c r="A177" s="8" t="s">
        <v>123</v>
      </c>
      <c r="B177" s="8" t="s">
        <v>43</v>
      </c>
      <c r="C177" s="8">
        <v>1</v>
      </c>
      <c r="D177" s="8" t="s">
        <v>125</v>
      </c>
      <c r="E177" s="74" t="str">
        <f t="shared" si="94"/>
        <v>tshpwb01</v>
      </c>
      <c r="F177" s="75" t="s">
        <v>187</v>
      </c>
      <c r="G177" s="74" t="e">
        <f>VLOOKUP(IF(B177="itc",LEFT(F177,LEN(F177)-14),F177),'Domain별 코드 체계'!$B$5:$G$55,5,0)</f>
        <v>#N/A</v>
      </c>
      <c r="H177" s="8" t="s">
        <v>8</v>
      </c>
      <c r="I177" s="10" t="e">
        <f t="shared" si="92"/>
        <v>#N/A</v>
      </c>
      <c r="J177" s="62" t="s">
        <v>33</v>
      </c>
      <c r="K177" s="5">
        <v>1</v>
      </c>
      <c r="L177" s="5" t="e">
        <f t="shared" si="95"/>
        <v>#N/A</v>
      </c>
      <c r="M177" s="7" t="s">
        <v>244</v>
      </c>
      <c r="N177" s="10" t="e">
        <f>LEFT(VLOOKUP(F177,'WEB Domain'!D:H,6,0),3)&amp;IF(J177="S",9,K177)</f>
        <v>#N/A</v>
      </c>
      <c r="O177" s="10" t="e">
        <f>LEFT(VLOOKUP(F177,'WEB Domain'!D:H,6,0),3)&amp;IF(J177="S",9-1,K177-1)</f>
        <v>#N/A</v>
      </c>
      <c r="P177" s="14" t="e">
        <f t="shared" si="96"/>
        <v>#N/A</v>
      </c>
      <c r="Q177" s="5" t="e">
        <f t="shared" si="97"/>
        <v>#N/A</v>
      </c>
      <c r="R177" s="5" t="e">
        <f t="shared" si="98"/>
        <v>#N/A</v>
      </c>
      <c r="S177" s="5" t="s">
        <v>157</v>
      </c>
      <c r="T177" s="13" t="e">
        <f t="shared" si="99"/>
        <v>#N/A</v>
      </c>
      <c r="U177" s="13" t="e">
        <f t="shared" si="100"/>
        <v>#N/A</v>
      </c>
      <c r="V177" s="13"/>
      <c r="W177" s="13"/>
      <c r="X177" s="13"/>
      <c r="Y177" s="13"/>
    </row>
    <row r="178" spans="1:25" s="77" customFormat="1" ht="16.5" customHeight="1" x14ac:dyDescent="0.3">
      <c r="A178" s="8" t="s">
        <v>123</v>
      </c>
      <c r="B178" s="8" t="s">
        <v>43</v>
      </c>
      <c r="C178" s="8">
        <v>1</v>
      </c>
      <c r="D178" s="8" t="s">
        <v>125</v>
      </c>
      <c r="E178" s="74" t="str">
        <f t="shared" si="94"/>
        <v>tshpwb01</v>
      </c>
      <c r="F178" s="75" t="s">
        <v>24</v>
      </c>
      <c r="G178" s="74" t="e">
        <f>VLOOKUP(IF(B178="itc",LEFT(F178,LEN(F178)-14),F178),'Domain별 코드 체계'!$B$5:$G$55,5,0)</f>
        <v>#N/A</v>
      </c>
      <c r="H178" s="8" t="s">
        <v>8</v>
      </c>
      <c r="I178" s="10" t="e">
        <f t="shared" si="92"/>
        <v>#N/A</v>
      </c>
      <c r="J178" s="62" t="s">
        <v>33</v>
      </c>
      <c r="K178" s="5">
        <v>1</v>
      </c>
      <c r="L178" s="5" t="e">
        <f t="shared" si="95"/>
        <v>#N/A</v>
      </c>
      <c r="M178" s="7" t="s">
        <v>245</v>
      </c>
      <c r="N178" s="10" t="e">
        <f>LEFT(VLOOKUP(F178,'WEB Domain'!D:H,6,0),3)&amp;IF(J178="S",9,K178)</f>
        <v>#N/A</v>
      </c>
      <c r="O178" s="10" t="e">
        <f>LEFT(VLOOKUP(F178,'WEB Domain'!D:H,6,0),3)&amp;IF(J178="S",9-1,K178-1)</f>
        <v>#N/A</v>
      </c>
      <c r="P178" s="14" t="e">
        <f t="shared" si="96"/>
        <v>#N/A</v>
      </c>
      <c r="Q178" s="5" t="e">
        <f t="shared" si="97"/>
        <v>#N/A</v>
      </c>
      <c r="R178" s="5" t="e">
        <f t="shared" si="98"/>
        <v>#N/A</v>
      </c>
      <c r="S178" s="5" t="s">
        <v>157</v>
      </c>
      <c r="T178" s="13" t="e">
        <f t="shared" si="99"/>
        <v>#N/A</v>
      </c>
      <c r="U178" s="13" t="e">
        <f t="shared" si="100"/>
        <v>#N/A</v>
      </c>
      <c r="V178" s="13"/>
      <c r="W178" s="13"/>
      <c r="X178" s="13"/>
      <c r="Y178" s="13"/>
    </row>
    <row r="179" spans="1:25" s="77" customFormat="1" ht="16.5" customHeight="1" x14ac:dyDescent="0.3">
      <c r="A179" s="8" t="s">
        <v>123</v>
      </c>
      <c r="B179" s="8" t="s">
        <v>43</v>
      </c>
      <c r="C179" s="8">
        <v>1</v>
      </c>
      <c r="D179" s="8" t="s">
        <v>125</v>
      </c>
      <c r="E179" s="74" t="str">
        <f t="shared" si="94"/>
        <v>tshpwb01</v>
      </c>
      <c r="F179" s="75" t="s">
        <v>24</v>
      </c>
      <c r="G179" s="74" t="e">
        <f>VLOOKUP(IF(B179="itc",LEFT(F179,LEN(F179)-14),F179),'Domain별 코드 체계'!$B$5:$G$55,5,0)</f>
        <v>#N/A</v>
      </c>
      <c r="H179" s="8" t="s">
        <v>8</v>
      </c>
      <c r="I179" s="10" t="e">
        <f t="shared" si="92"/>
        <v>#N/A</v>
      </c>
      <c r="J179" s="62" t="s">
        <v>504</v>
      </c>
      <c r="K179" s="5">
        <v>1</v>
      </c>
      <c r="L179" s="5" t="e">
        <f t="shared" si="95"/>
        <v>#N/A</v>
      </c>
      <c r="M179" s="7" t="s">
        <v>242</v>
      </c>
      <c r="N179" s="10" t="e">
        <f>LEFT(VLOOKUP(F179,'WEB Domain'!D:H,6,0),3)&amp;IF(J179="S",9,K179)</f>
        <v>#N/A</v>
      </c>
      <c r="O179" s="10" t="e">
        <f>LEFT(VLOOKUP(F179,'WEB Domain'!D:H,6,0),3)&amp;IF(J179="S",9-1,K179-1)</f>
        <v>#N/A</v>
      </c>
      <c r="P179" s="14" t="str">
        <f t="shared" si="96"/>
        <v/>
      </c>
      <c r="Q179" s="5" t="e">
        <f t="shared" si="97"/>
        <v>#N/A</v>
      </c>
      <c r="R179" s="5" t="e">
        <f t="shared" si="98"/>
        <v>#N/A</v>
      </c>
      <c r="S179" s="5" t="s">
        <v>157</v>
      </c>
      <c r="T179" s="13" t="e">
        <f t="shared" si="99"/>
        <v>#N/A</v>
      </c>
      <c r="U179" s="13" t="e">
        <f t="shared" si="100"/>
        <v>#N/A</v>
      </c>
      <c r="V179" s="13"/>
      <c r="W179" s="13"/>
      <c r="X179" s="13"/>
      <c r="Y179" s="13"/>
    </row>
    <row r="180" spans="1:25" s="77" customFormat="1" ht="6" customHeight="1" x14ac:dyDescent="0.3">
      <c r="A180" s="34" t="s">
        <v>41</v>
      </c>
      <c r="B180" s="35"/>
      <c r="C180" s="35"/>
      <c r="D180" s="35"/>
      <c r="E180" s="35"/>
      <c r="F180" s="35"/>
      <c r="G180" s="35"/>
      <c r="H180" s="35"/>
      <c r="I180" s="47"/>
      <c r="J180" s="35"/>
      <c r="K180" s="35"/>
      <c r="L180" s="47"/>
      <c r="M180" s="35"/>
      <c r="N180" s="47"/>
      <c r="O180" s="47"/>
      <c r="P180" s="35"/>
      <c r="Q180" s="35"/>
      <c r="R180" s="35"/>
      <c r="S180" s="35"/>
      <c r="T180" s="35"/>
      <c r="U180" s="35"/>
      <c r="V180" s="35"/>
      <c r="W180" s="35"/>
      <c r="X180" s="35"/>
      <c r="Y180" s="68"/>
    </row>
    <row r="181" spans="1:25" s="77" customFormat="1" ht="16.5" customHeight="1" x14ac:dyDescent="0.3">
      <c r="A181" s="5" t="s">
        <v>123</v>
      </c>
      <c r="B181" s="5" t="s">
        <v>43</v>
      </c>
      <c r="C181" s="5">
        <v>1</v>
      </c>
      <c r="D181" s="5" t="s">
        <v>327</v>
      </c>
      <c r="E181" s="60" t="s">
        <v>290</v>
      </c>
      <c r="F181" s="33" t="s">
        <v>289</v>
      </c>
      <c r="G181" s="6" t="e">
        <f>VLOOKUP(IF(B181="itc",LEFT(F181,LEN(F181)-14),F181),'Domain별 코드 체계'!$B$5:$G$55,5,0)</f>
        <v>#N/A</v>
      </c>
      <c r="H181" s="5" t="s">
        <v>8</v>
      </c>
      <c r="I181" s="10" t="e">
        <f t="shared" ref="I181" si="101">CONCATENATE(UPPER(IF(A181="d","P",A181)),"-",G181,"-",H181)</f>
        <v>#N/A</v>
      </c>
      <c r="J181" s="62" t="s">
        <v>33</v>
      </c>
      <c r="K181" s="5">
        <v>1</v>
      </c>
      <c r="L181" s="5" t="e">
        <f>CONCATENATE(I181,"-",J181,C181,K181)</f>
        <v>#N/A</v>
      </c>
      <c r="M181" s="7" t="s">
        <v>287</v>
      </c>
      <c r="N181" s="10" t="e">
        <f>LEFT(VLOOKUP(F181,'WEB Domain'!D:H,6,0),3)&amp;IF(J181="S",9,K181)</f>
        <v>#N/A</v>
      </c>
      <c r="O181" s="10" t="e">
        <f>LEFT(VLOOKUP(F181,'WEB Domain'!D:H,6,0),3)&amp;IF(J181="S",9-1,K181-1)</f>
        <v>#N/A</v>
      </c>
      <c r="P181" s="14" t="e">
        <f>IF(J181="F",IF(K181=1,N181-2000,""),"")</f>
        <v>#N/A</v>
      </c>
      <c r="Q181" s="5" t="e">
        <f>IF(J181="F",IF(K181=1,N181-1999,N181-2000+K181),N181-2001)</f>
        <v>#N/A</v>
      </c>
      <c r="R181" s="5" t="e">
        <f t="shared" ref="R181" si="102">Q181+1</f>
        <v>#N/A</v>
      </c>
      <c r="S181" s="5" t="s">
        <v>157</v>
      </c>
      <c r="T181" s="13" t="e">
        <f>CONCATENATE("/",LOWER(B181),"/chn/",LOWER(LEFT(G181,3)),"/webApps")</f>
        <v>#N/A</v>
      </c>
      <c r="U181" s="13" t="e">
        <f>CONCATENATE("/log/ohs12/",I181,"/",L181)</f>
        <v>#N/A</v>
      </c>
      <c r="V181" s="13"/>
      <c r="W181" s="13"/>
      <c r="X181" s="13"/>
      <c r="Y181" s="13" t="s">
        <v>454</v>
      </c>
    </row>
    <row r="182" spans="1:25" s="77" customFormat="1" ht="16.5" customHeight="1" x14ac:dyDescent="0.3">
      <c r="A182" s="8" t="s">
        <v>326</v>
      </c>
      <c r="B182" s="8" t="s">
        <v>137</v>
      </c>
      <c r="C182" s="8">
        <v>1</v>
      </c>
      <c r="D182" s="8" t="s">
        <v>328</v>
      </c>
      <c r="E182" s="74" t="s">
        <v>348</v>
      </c>
      <c r="F182" s="33" t="s">
        <v>194</v>
      </c>
      <c r="G182" s="74" t="s">
        <v>10</v>
      </c>
      <c r="H182" s="8" t="s">
        <v>22</v>
      </c>
      <c r="I182" s="10" t="s">
        <v>330</v>
      </c>
      <c r="J182" s="62" t="s">
        <v>324</v>
      </c>
      <c r="K182" s="5">
        <v>1</v>
      </c>
      <c r="L182" s="5" t="s">
        <v>329</v>
      </c>
      <c r="M182" s="7" t="s">
        <v>194</v>
      </c>
      <c r="N182" s="10" t="s">
        <v>128</v>
      </c>
      <c r="O182" s="10" t="s">
        <v>325</v>
      </c>
      <c r="P182" s="14" t="s">
        <v>129</v>
      </c>
      <c r="Q182" s="5" t="s">
        <v>130</v>
      </c>
      <c r="R182" s="5" t="s">
        <v>131</v>
      </c>
      <c r="S182" s="5" t="s">
        <v>157</v>
      </c>
      <c r="T182" s="13" t="s">
        <v>341</v>
      </c>
      <c r="U182" s="13" t="s">
        <v>331</v>
      </c>
      <c r="V182" s="13"/>
      <c r="W182" s="13"/>
      <c r="X182" s="13"/>
      <c r="Y182" s="13" t="s">
        <v>455</v>
      </c>
    </row>
    <row r="183" spans="1:25" s="77" customFormat="1" ht="16.5" customHeight="1" x14ac:dyDescent="0.3">
      <c r="A183" s="8" t="s">
        <v>326</v>
      </c>
      <c r="B183" s="8" t="s">
        <v>137</v>
      </c>
      <c r="C183" s="8">
        <v>1</v>
      </c>
      <c r="D183" s="8" t="s">
        <v>328</v>
      </c>
      <c r="E183" s="74" t="s">
        <v>348</v>
      </c>
      <c r="F183" s="33" t="s">
        <v>186</v>
      </c>
      <c r="G183" s="74" t="s">
        <v>305</v>
      </c>
      <c r="H183" s="8" t="s">
        <v>22</v>
      </c>
      <c r="I183" s="10" t="s">
        <v>332</v>
      </c>
      <c r="J183" s="62" t="s">
        <v>324</v>
      </c>
      <c r="K183" s="5">
        <v>1</v>
      </c>
      <c r="L183" s="5" t="s">
        <v>333</v>
      </c>
      <c r="M183" s="7" t="s">
        <v>186</v>
      </c>
      <c r="N183" s="10" t="s">
        <v>308</v>
      </c>
      <c r="O183" s="10" t="s">
        <v>325</v>
      </c>
      <c r="P183" s="14" t="s">
        <v>309</v>
      </c>
      <c r="Q183" s="5" t="s">
        <v>310</v>
      </c>
      <c r="R183" s="5" t="s">
        <v>311</v>
      </c>
      <c r="S183" s="5" t="s">
        <v>157</v>
      </c>
      <c r="T183" s="13" t="s">
        <v>342</v>
      </c>
      <c r="U183" s="13" t="s">
        <v>334</v>
      </c>
      <c r="V183" s="13"/>
      <c r="W183" s="13"/>
      <c r="X183" s="13"/>
      <c r="Y183" s="13" t="s">
        <v>455</v>
      </c>
    </row>
    <row r="184" spans="1:25" s="77" customFormat="1" ht="16.5" customHeight="1" x14ac:dyDescent="0.3">
      <c r="A184" s="8" t="s">
        <v>326</v>
      </c>
      <c r="B184" s="8" t="s">
        <v>137</v>
      </c>
      <c r="C184" s="8">
        <v>1</v>
      </c>
      <c r="D184" s="8" t="s">
        <v>328</v>
      </c>
      <c r="E184" s="74" t="s">
        <v>348</v>
      </c>
      <c r="F184" s="33" t="s">
        <v>188</v>
      </c>
      <c r="G184" s="74" t="s">
        <v>313</v>
      </c>
      <c r="H184" s="8" t="s">
        <v>22</v>
      </c>
      <c r="I184" s="10" t="s">
        <v>335</v>
      </c>
      <c r="J184" s="62" t="s">
        <v>324</v>
      </c>
      <c r="K184" s="5">
        <v>1</v>
      </c>
      <c r="L184" s="5" t="s">
        <v>336</v>
      </c>
      <c r="M184" s="7" t="s">
        <v>188</v>
      </c>
      <c r="N184" s="10" t="s">
        <v>316</v>
      </c>
      <c r="O184" s="10" t="s">
        <v>325</v>
      </c>
      <c r="P184" s="14" t="s">
        <v>317</v>
      </c>
      <c r="Q184" s="5" t="s">
        <v>318</v>
      </c>
      <c r="R184" s="5" t="s">
        <v>319</v>
      </c>
      <c r="S184" s="5" t="s">
        <v>157</v>
      </c>
      <c r="T184" s="13" t="s">
        <v>343</v>
      </c>
      <c r="U184" s="13" t="s">
        <v>337</v>
      </c>
      <c r="V184" s="13"/>
      <c r="W184" s="13"/>
      <c r="X184" s="13"/>
      <c r="Y184" s="13" t="s">
        <v>455</v>
      </c>
    </row>
    <row r="185" spans="1:25" s="77" customFormat="1" ht="16.5" customHeight="1" x14ac:dyDescent="0.3">
      <c r="A185" s="8" t="s">
        <v>326</v>
      </c>
      <c r="B185" s="8" t="s">
        <v>137</v>
      </c>
      <c r="C185" s="8">
        <v>1</v>
      </c>
      <c r="D185" s="8" t="s">
        <v>328</v>
      </c>
      <c r="E185" s="74" t="s">
        <v>348</v>
      </c>
      <c r="F185" s="33" t="s">
        <v>195</v>
      </c>
      <c r="G185" s="74" t="s">
        <v>11</v>
      </c>
      <c r="H185" s="8" t="s">
        <v>22</v>
      </c>
      <c r="I185" s="10" t="s">
        <v>338</v>
      </c>
      <c r="J185" s="62" t="s">
        <v>324</v>
      </c>
      <c r="K185" s="5">
        <v>1</v>
      </c>
      <c r="L185" s="5" t="s">
        <v>339</v>
      </c>
      <c r="M185" s="7" t="s">
        <v>195</v>
      </c>
      <c r="N185" s="10" t="s">
        <v>133</v>
      </c>
      <c r="O185" s="10" t="s">
        <v>325</v>
      </c>
      <c r="P185" s="14" t="s">
        <v>134</v>
      </c>
      <c r="Q185" s="5" t="s">
        <v>135</v>
      </c>
      <c r="R185" s="5" t="s">
        <v>136</v>
      </c>
      <c r="S185" s="5" t="s">
        <v>157</v>
      </c>
      <c r="T185" s="13" t="s">
        <v>162</v>
      </c>
      <c r="U185" s="13" t="s">
        <v>340</v>
      </c>
      <c r="V185" s="13"/>
      <c r="W185" s="13"/>
      <c r="X185" s="13"/>
      <c r="Y185" s="13" t="s">
        <v>455</v>
      </c>
    </row>
    <row r="186" spans="1:25" s="77" customFormat="1" ht="6" customHeight="1" x14ac:dyDescent="0.3">
      <c r="A186" s="34" t="s">
        <v>41</v>
      </c>
      <c r="B186" s="35"/>
      <c r="C186" s="35"/>
      <c r="D186" s="35"/>
      <c r="E186" s="35"/>
      <c r="F186" s="35"/>
      <c r="G186" s="35"/>
      <c r="H186" s="35"/>
      <c r="I186" s="47"/>
      <c r="J186" s="35"/>
      <c r="K186" s="35"/>
      <c r="L186" s="47"/>
      <c r="M186" s="35"/>
      <c r="N186" s="47"/>
      <c r="O186" s="47"/>
      <c r="P186" s="35"/>
      <c r="Q186" s="35"/>
      <c r="R186" s="35"/>
      <c r="S186" s="35"/>
      <c r="T186" s="35"/>
      <c r="U186" s="35"/>
      <c r="V186" s="35"/>
      <c r="W186" s="35"/>
      <c r="X186" s="35"/>
      <c r="Y186" s="68"/>
    </row>
    <row r="187" spans="1:25" s="77" customFormat="1" ht="16.5" customHeight="1" x14ac:dyDescent="0.3">
      <c r="A187" s="8" t="s">
        <v>126</v>
      </c>
      <c r="B187" s="8" t="s">
        <v>19</v>
      </c>
      <c r="C187" s="8">
        <v>1</v>
      </c>
      <c r="D187" s="8" t="s">
        <v>271</v>
      </c>
      <c r="E187" s="74" t="str">
        <f t="shared" ref="E187" si="103">A187&amp;B187&amp;"wb0"&amp;C187</f>
        <v>vitcwb01</v>
      </c>
      <c r="F187" s="32" t="s">
        <v>193</v>
      </c>
      <c r="G187" s="74" t="e">
        <f>VLOOKUP(IF(B187="itc",LEFT(F187,LEN(F187)-14),F187),'Domain별 코드 체계'!$B$5:$G$55,5,0)</f>
        <v>#N/A</v>
      </c>
      <c r="H187" s="8" t="s">
        <v>8</v>
      </c>
      <c r="I187" s="10" t="e">
        <f t="shared" si="92"/>
        <v>#N/A</v>
      </c>
      <c r="J187" s="62" t="s">
        <v>324</v>
      </c>
      <c r="K187" s="5">
        <v>1</v>
      </c>
      <c r="L187" s="5" t="e">
        <f t="shared" ref="L187:L198" si="104">CONCATENATE(I187,"-",J187,C187,K187)</f>
        <v>#N/A</v>
      </c>
      <c r="M187" s="32" t="s">
        <v>193</v>
      </c>
      <c r="N187" s="10" t="e">
        <f>LEFT(VLOOKUP(F187,'WEB Domain'!D:H,6,0),3)&amp;IF(J187="S",9,K187)</f>
        <v>#N/A</v>
      </c>
      <c r="O187" s="56" t="s">
        <v>178</v>
      </c>
      <c r="P187" s="14" t="e">
        <f t="shared" ref="P187:P198" si="105">7&amp;MID(N187,2,2)&amp;1</f>
        <v>#N/A</v>
      </c>
      <c r="Q187" s="5" t="e">
        <f t="shared" ref="Q187:Q198" si="106">7&amp;MID(N187,2,2)&amp;2</f>
        <v>#N/A</v>
      </c>
      <c r="R187" s="5" t="e">
        <f t="shared" ref="R187:R198" si="107">7&amp;MID(N187,2,2)&amp;3</f>
        <v>#N/A</v>
      </c>
      <c r="S187" s="5" t="s">
        <v>157</v>
      </c>
      <c r="T187" s="13" t="e">
        <f>CONCATENATE("/",LOWER(B187),"/chn/",LOWER(LEFT(G187,3)),"/webApps")</f>
        <v>#N/A</v>
      </c>
      <c r="U187" s="13" t="e">
        <f t="shared" ref="U187:U198" si="108">CONCATENATE("/log/ohs12/",I187,"/",L187)</f>
        <v>#N/A</v>
      </c>
      <c r="V187" s="13"/>
      <c r="W187" s="13"/>
      <c r="X187" s="13"/>
      <c r="Y187" s="13"/>
    </row>
    <row r="188" spans="1:25" s="77" customFormat="1" ht="16.5" customHeight="1" x14ac:dyDescent="0.3">
      <c r="A188" s="8" t="s">
        <v>126</v>
      </c>
      <c r="B188" s="8" t="s">
        <v>19</v>
      </c>
      <c r="C188" s="8">
        <v>1</v>
      </c>
      <c r="D188" s="8" t="s">
        <v>271</v>
      </c>
      <c r="E188" s="74" t="str">
        <f t="shared" ref="E188:E198" si="109">A188&amp;B188&amp;"wb0"&amp;C188</f>
        <v>vitcwb01</v>
      </c>
      <c r="F188" s="32" t="s">
        <v>182</v>
      </c>
      <c r="G188" s="74" t="e">
        <f>VLOOKUP(IF(B188="itc",LEFT(F188,LEN(F188)-14),F188),'Domain별 코드 체계'!$B$5:$G$55,5,0)</f>
        <v>#N/A</v>
      </c>
      <c r="H188" s="8" t="s">
        <v>8</v>
      </c>
      <c r="I188" s="10" t="e">
        <f t="shared" si="92"/>
        <v>#N/A</v>
      </c>
      <c r="J188" s="62" t="s">
        <v>324</v>
      </c>
      <c r="K188" s="5">
        <v>1</v>
      </c>
      <c r="L188" s="5" t="e">
        <f t="shared" si="104"/>
        <v>#N/A</v>
      </c>
      <c r="M188" s="32" t="s">
        <v>182</v>
      </c>
      <c r="N188" s="10" t="e">
        <f>LEFT(VLOOKUP(F188,'WEB Domain'!D:H,6,0),3)&amp;IF(J188="S",9,K188)</f>
        <v>#N/A</v>
      </c>
      <c r="O188" s="56" t="s">
        <v>41</v>
      </c>
      <c r="P188" s="14" t="e">
        <f t="shared" si="105"/>
        <v>#N/A</v>
      </c>
      <c r="Q188" s="5" t="e">
        <f t="shared" si="106"/>
        <v>#N/A</v>
      </c>
      <c r="R188" s="5" t="e">
        <f t="shared" si="107"/>
        <v>#N/A</v>
      </c>
      <c r="S188" s="5" t="s">
        <v>157</v>
      </c>
      <c r="T188" s="58" t="s">
        <v>506</v>
      </c>
      <c r="U188" s="13" t="e">
        <f t="shared" si="108"/>
        <v>#N/A</v>
      </c>
      <c r="V188" s="13"/>
      <c r="W188" s="13"/>
      <c r="X188" s="13"/>
      <c r="Y188" s="13"/>
    </row>
    <row r="189" spans="1:25" s="77" customFormat="1" ht="16.5" customHeight="1" x14ac:dyDescent="0.3">
      <c r="A189" s="8" t="s">
        <v>126</v>
      </c>
      <c r="B189" s="8" t="s">
        <v>19</v>
      </c>
      <c r="C189" s="8">
        <v>1</v>
      </c>
      <c r="D189" s="8" t="s">
        <v>271</v>
      </c>
      <c r="E189" s="74" t="str">
        <f t="shared" si="109"/>
        <v>vitcwb01</v>
      </c>
      <c r="F189" s="32" t="s">
        <v>184</v>
      </c>
      <c r="G189" s="74" t="e">
        <f>VLOOKUP(IF(B189="itc",LEFT(F189,LEN(F189)-14),F189),'Domain별 코드 체계'!$B$5:$G$55,5,0)</f>
        <v>#N/A</v>
      </c>
      <c r="H189" s="8" t="s">
        <v>8</v>
      </c>
      <c r="I189" s="10" t="e">
        <f t="shared" si="92"/>
        <v>#N/A</v>
      </c>
      <c r="J189" s="62" t="s">
        <v>324</v>
      </c>
      <c r="K189" s="5">
        <v>1</v>
      </c>
      <c r="L189" s="5" t="e">
        <f t="shared" si="104"/>
        <v>#N/A</v>
      </c>
      <c r="M189" s="32" t="s">
        <v>184</v>
      </c>
      <c r="N189" s="10" t="e">
        <f>LEFT(VLOOKUP(F189,'WEB Domain'!D:H,6,0),3)&amp;IF(J189="S",9,K189)</f>
        <v>#N/A</v>
      </c>
      <c r="O189" s="56" t="s">
        <v>41</v>
      </c>
      <c r="P189" s="14" t="e">
        <f t="shared" si="105"/>
        <v>#N/A</v>
      </c>
      <c r="Q189" s="5" t="e">
        <f t="shared" si="106"/>
        <v>#N/A</v>
      </c>
      <c r="R189" s="5" t="e">
        <f t="shared" si="107"/>
        <v>#N/A</v>
      </c>
      <c r="S189" s="5" t="s">
        <v>157</v>
      </c>
      <c r="T189" s="58" t="s">
        <v>507</v>
      </c>
      <c r="U189" s="13" t="e">
        <f t="shared" si="108"/>
        <v>#N/A</v>
      </c>
      <c r="V189" s="13"/>
      <c r="W189" s="13"/>
      <c r="X189" s="13"/>
      <c r="Y189" s="13"/>
    </row>
    <row r="190" spans="1:25" s="77" customFormat="1" ht="16.5" customHeight="1" x14ac:dyDescent="0.3">
      <c r="A190" s="8" t="s">
        <v>126</v>
      </c>
      <c r="B190" s="8" t="s">
        <v>19</v>
      </c>
      <c r="C190" s="8">
        <v>1</v>
      </c>
      <c r="D190" s="8" t="s">
        <v>271</v>
      </c>
      <c r="E190" s="74" t="str">
        <f t="shared" si="109"/>
        <v>vitcwb01</v>
      </c>
      <c r="F190" s="32" t="s">
        <v>192</v>
      </c>
      <c r="G190" s="74" t="e">
        <f>VLOOKUP(IF(B190="itc",LEFT(F190,LEN(F190)-14),F190),'Domain별 코드 체계'!$B$5:$G$55,5,0)</f>
        <v>#N/A</v>
      </c>
      <c r="H190" s="8" t="s">
        <v>8</v>
      </c>
      <c r="I190" s="10" t="e">
        <f t="shared" si="92"/>
        <v>#N/A</v>
      </c>
      <c r="J190" s="62" t="s">
        <v>324</v>
      </c>
      <c r="K190" s="5">
        <v>1</v>
      </c>
      <c r="L190" s="5" t="e">
        <f t="shared" si="104"/>
        <v>#N/A</v>
      </c>
      <c r="M190" s="32" t="s">
        <v>192</v>
      </c>
      <c r="N190" s="10" t="e">
        <f>LEFT(VLOOKUP(F190,'WEB Domain'!D:H,6,0),3)&amp;IF(J190="S",9,K190)</f>
        <v>#N/A</v>
      </c>
      <c r="O190" s="56" t="s">
        <v>41</v>
      </c>
      <c r="P190" s="14" t="e">
        <f t="shared" si="105"/>
        <v>#N/A</v>
      </c>
      <c r="Q190" s="5" t="e">
        <f t="shared" si="106"/>
        <v>#N/A</v>
      </c>
      <c r="R190" s="5" t="e">
        <f t="shared" si="107"/>
        <v>#N/A</v>
      </c>
      <c r="S190" s="5" t="s">
        <v>157</v>
      </c>
      <c r="T190" s="13" t="e">
        <f>CONCATENATE("/",LOWER(B190),"/chn/",LOWER(LEFT(G190,3)),"/webApps")</f>
        <v>#N/A</v>
      </c>
      <c r="U190" s="13" t="e">
        <f t="shared" si="108"/>
        <v>#N/A</v>
      </c>
      <c r="V190" s="13"/>
      <c r="W190" s="13"/>
      <c r="X190" s="13"/>
      <c r="Y190" s="13"/>
    </row>
    <row r="191" spans="1:25" s="77" customFormat="1" ht="16.5" customHeight="1" x14ac:dyDescent="0.3">
      <c r="A191" s="5" t="s">
        <v>126</v>
      </c>
      <c r="B191" s="5" t="s">
        <v>19</v>
      </c>
      <c r="C191" s="5">
        <v>1</v>
      </c>
      <c r="D191" s="5" t="s">
        <v>271</v>
      </c>
      <c r="E191" s="6" t="str">
        <f t="shared" si="109"/>
        <v>vitcwb01</v>
      </c>
      <c r="F191" s="32" t="s">
        <v>194</v>
      </c>
      <c r="G191" s="6" t="e">
        <f>VLOOKUP(IF(B191="itc",LEFT(F191,LEN(F191)-14),F191),'Domain별 코드 체계'!$B$5:$G$55,5,0)</f>
        <v>#N/A</v>
      </c>
      <c r="H191" s="5" t="s">
        <v>8</v>
      </c>
      <c r="I191" s="10" t="e">
        <f t="shared" si="92"/>
        <v>#N/A</v>
      </c>
      <c r="J191" s="62" t="s">
        <v>324</v>
      </c>
      <c r="K191" s="5">
        <v>1</v>
      </c>
      <c r="L191" s="5" t="e">
        <f t="shared" si="104"/>
        <v>#N/A</v>
      </c>
      <c r="M191" s="32" t="s">
        <v>194</v>
      </c>
      <c r="N191" s="10" t="e">
        <f>LEFT(VLOOKUP(F191,'WEB Domain'!D:H,6,0),3)&amp;IF(J191="S",9,K191)</f>
        <v>#N/A</v>
      </c>
      <c r="O191" s="56" t="s">
        <v>41</v>
      </c>
      <c r="P191" s="14" t="e">
        <f t="shared" si="105"/>
        <v>#N/A</v>
      </c>
      <c r="Q191" s="5" t="e">
        <f t="shared" si="106"/>
        <v>#N/A</v>
      </c>
      <c r="R191" s="5" t="e">
        <f t="shared" si="107"/>
        <v>#N/A</v>
      </c>
      <c r="S191" s="5" t="s">
        <v>157</v>
      </c>
      <c r="T191" s="13" t="e">
        <f>CONCATENATE("/",LOWER(B191),"/chn/",LOWER(LEFT(G191,3)),"/webApps")</f>
        <v>#N/A</v>
      </c>
      <c r="U191" s="13" t="e">
        <f t="shared" si="108"/>
        <v>#N/A</v>
      </c>
      <c r="V191" s="13"/>
      <c r="W191" s="13"/>
      <c r="X191" s="13"/>
      <c r="Y191" s="13"/>
    </row>
    <row r="192" spans="1:25" s="77" customFormat="1" ht="16.5" customHeight="1" x14ac:dyDescent="0.3">
      <c r="A192" s="5" t="s">
        <v>126</v>
      </c>
      <c r="B192" s="5" t="s">
        <v>19</v>
      </c>
      <c r="C192" s="5">
        <v>1</v>
      </c>
      <c r="D192" s="5" t="s">
        <v>271</v>
      </c>
      <c r="E192" s="6" t="str">
        <f t="shared" si="109"/>
        <v>vitcwb01</v>
      </c>
      <c r="F192" s="32" t="s">
        <v>186</v>
      </c>
      <c r="G192" s="6" t="e">
        <f>VLOOKUP(IF(B192="itc",LEFT(F192,LEN(F192)-14),F192),'Domain별 코드 체계'!$B$5:$G$55,5,0)</f>
        <v>#N/A</v>
      </c>
      <c r="H192" s="5" t="s">
        <v>8</v>
      </c>
      <c r="I192" s="10" t="e">
        <f t="shared" si="92"/>
        <v>#N/A</v>
      </c>
      <c r="J192" s="62" t="s">
        <v>324</v>
      </c>
      <c r="K192" s="5">
        <v>1</v>
      </c>
      <c r="L192" s="5" t="e">
        <f t="shared" si="104"/>
        <v>#N/A</v>
      </c>
      <c r="M192" s="32" t="s">
        <v>186</v>
      </c>
      <c r="N192" s="10" t="e">
        <f>LEFT(VLOOKUP(F192,'WEB Domain'!D:H,6,0),3)&amp;IF(J192="S",9,K192)</f>
        <v>#N/A</v>
      </c>
      <c r="O192" s="56" t="s">
        <v>41</v>
      </c>
      <c r="P192" s="14" t="e">
        <f t="shared" si="105"/>
        <v>#N/A</v>
      </c>
      <c r="Q192" s="5" t="e">
        <f t="shared" si="106"/>
        <v>#N/A</v>
      </c>
      <c r="R192" s="5" t="e">
        <f t="shared" si="107"/>
        <v>#N/A</v>
      </c>
      <c r="S192" s="5" t="s">
        <v>157</v>
      </c>
      <c r="T192" s="58" t="s">
        <v>508</v>
      </c>
      <c r="U192" s="13" t="e">
        <f t="shared" si="108"/>
        <v>#N/A</v>
      </c>
      <c r="V192" s="13"/>
      <c r="W192" s="13"/>
      <c r="X192" s="13"/>
      <c r="Y192" s="13"/>
    </row>
    <row r="193" spans="1:25" s="77" customFormat="1" ht="16.5" customHeight="1" x14ac:dyDescent="0.3">
      <c r="A193" s="5" t="s">
        <v>126</v>
      </c>
      <c r="B193" s="5" t="s">
        <v>19</v>
      </c>
      <c r="C193" s="5">
        <v>1</v>
      </c>
      <c r="D193" s="5" t="s">
        <v>271</v>
      </c>
      <c r="E193" s="6" t="str">
        <f t="shared" si="109"/>
        <v>vitcwb01</v>
      </c>
      <c r="F193" s="32" t="s">
        <v>188</v>
      </c>
      <c r="G193" s="6" t="e">
        <f>VLOOKUP(IF(B193="itc",LEFT(F193,LEN(F193)-14),F193),'Domain별 코드 체계'!$B$5:$G$55,5,0)</f>
        <v>#N/A</v>
      </c>
      <c r="H193" s="5" t="s">
        <v>8</v>
      </c>
      <c r="I193" s="10" t="e">
        <f t="shared" si="92"/>
        <v>#N/A</v>
      </c>
      <c r="J193" s="62" t="s">
        <v>324</v>
      </c>
      <c r="K193" s="5">
        <v>1</v>
      </c>
      <c r="L193" s="5" t="e">
        <f t="shared" si="104"/>
        <v>#N/A</v>
      </c>
      <c r="M193" s="32" t="s">
        <v>188</v>
      </c>
      <c r="N193" s="10" t="e">
        <f>LEFT(VLOOKUP(F193,'WEB Domain'!D:H,6,0),3)&amp;IF(J193="S",9,K193)</f>
        <v>#N/A</v>
      </c>
      <c r="O193" s="56" t="s">
        <v>41</v>
      </c>
      <c r="P193" s="14" t="e">
        <f t="shared" si="105"/>
        <v>#N/A</v>
      </c>
      <c r="Q193" s="5" t="e">
        <f t="shared" si="106"/>
        <v>#N/A</v>
      </c>
      <c r="R193" s="5" t="e">
        <f t="shared" si="107"/>
        <v>#N/A</v>
      </c>
      <c r="S193" s="5" t="s">
        <v>157</v>
      </c>
      <c r="T193" s="58" t="s">
        <v>509</v>
      </c>
      <c r="U193" s="13" t="e">
        <f t="shared" si="108"/>
        <v>#N/A</v>
      </c>
      <c r="V193" s="13"/>
      <c r="W193" s="13"/>
      <c r="X193" s="13"/>
      <c r="Y193" s="13"/>
    </row>
    <row r="194" spans="1:25" s="77" customFormat="1" ht="16.5" customHeight="1" x14ac:dyDescent="0.3">
      <c r="A194" s="5" t="s">
        <v>126</v>
      </c>
      <c r="B194" s="5" t="s">
        <v>19</v>
      </c>
      <c r="C194" s="5">
        <v>1</v>
      </c>
      <c r="D194" s="5" t="s">
        <v>271</v>
      </c>
      <c r="E194" s="6" t="str">
        <f t="shared" si="109"/>
        <v>vitcwb01</v>
      </c>
      <c r="F194" s="32" t="s">
        <v>195</v>
      </c>
      <c r="G194" s="6" t="e">
        <f>VLOOKUP(IF(B194="itc",LEFT(F194,LEN(F194)-14),F194),'Domain별 코드 체계'!$B$5:$G$55,5,0)</f>
        <v>#N/A</v>
      </c>
      <c r="H194" s="5" t="s">
        <v>8</v>
      </c>
      <c r="I194" s="10" t="e">
        <f t="shared" si="92"/>
        <v>#N/A</v>
      </c>
      <c r="J194" s="62" t="s">
        <v>324</v>
      </c>
      <c r="K194" s="5">
        <v>1</v>
      </c>
      <c r="L194" s="5" t="e">
        <f t="shared" si="104"/>
        <v>#N/A</v>
      </c>
      <c r="M194" s="32" t="s">
        <v>195</v>
      </c>
      <c r="N194" s="10" t="e">
        <f>LEFT(VLOOKUP(F194,'WEB Domain'!D:H,6,0),3)&amp;IF(J194="S",9,K194)</f>
        <v>#N/A</v>
      </c>
      <c r="O194" s="56" t="s">
        <v>41</v>
      </c>
      <c r="P194" s="14" t="e">
        <f t="shared" si="105"/>
        <v>#N/A</v>
      </c>
      <c r="Q194" s="5" t="e">
        <f t="shared" si="106"/>
        <v>#N/A</v>
      </c>
      <c r="R194" s="5" t="e">
        <f t="shared" si="107"/>
        <v>#N/A</v>
      </c>
      <c r="S194" s="5" t="s">
        <v>157</v>
      </c>
      <c r="T194" s="13" t="e">
        <f t="shared" ref="T194:T198" si="110">CONCATENATE("/",LOWER(B194),"/chn/",LOWER(LEFT(G194,3)),"/webApps")</f>
        <v>#N/A</v>
      </c>
      <c r="U194" s="13" t="e">
        <f t="shared" si="108"/>
        <v>#N/A</v>
      </c>
      <c r="V194" s="13"/>
      <c r="W194" s="13"/>
      <c r="X194" s="13"/>
      <c r="Y194" s="13"/>
    </row>
    <row r="195" spans="1:25" s="77" customFormat="1" ht="16.5" customHeight="1" x14ac:dyDescent="0.3">
      <c r="A195" s="5" t="s">
        <v>126</v>
      </c>
      <c r="B195" s="5" t="s">
        <v>19</v>
      </c>
      <c r="C195" s="5">
        <v>1</v>
      </c>
      <c r="D195" s="5" t="s">
        <v>271</v>
      </c>
      <c r="E195" s="6" t="str">
        <f t="shared" si="109"/>
        <v>vitcwb01</v>
      </c>
      <c r="F195" s="32" t="s">
        <v>277</v>
      </c>
      <c r="G195" s="6" t="e">
        <f>VLOOKUP(IF(B195="itc",LEFT(F195,LEN(F195)-14),F195),'Domain별 코드 체계'!$B$5:$G$55,5,0)</f>
        <v>#N/A</v>
      </c>
      <c r="H195" s="5" t="s">
        <v>8</v>
      </c>
      <c r="I195" s="10" t="e">
        <f t="shared" si="92"/>
        <v>#N/A</v>
      </c>
      <c r="J195" s="62" t="s">
        <v>324</v>
      </c>
      <c r="K195" s="5">
        <v>1</v>
      </c>
      <c r="L195" s="5" t="e">
        <f t="shared" si="104"/>
        <v>#N/A</v>
      </c>
      <c r="M195" s="32" t="s">
        <v>196</v>
      </c>
      <c r="N195" s="10" t="e">
        <f>LEFT(VLOOKUP(F195,'WEB Domain'!D:H,6,0),3)&amp;IF(J195="S",9,K195)</f>
        <v>#N/A</v>
      </c>
      <c r="O195" s="56" t="s">
        <v>41</v>
      </c>
      <c r="P195" s="14" t="e">
        <f t="shared" si="105"/>
        <v>#N/A</v>
      </c>
      <c r="Q195" s="5" t="e">
        <f t="shared" si="106"/>
        <v>#N/A</v>
      </c>
      <c r="R195" s="5" t="e">
        <f t="shared" si="107"/>
        <v>#N/A</v>
      </c>
      <c r="S195" s="5" t="s">
        <v>157</v>
      </c>
      <c r="T195" s="13" t="e">
        <f t="shared" si="110"/>
        <v>#N/A</v>
      </c>
      <c r="U195" s="13" t="e">
        <f t="shared" si="108"/>
        <v>#N/A</v>
      </c>
      <c r="V195" s="13"/>
      <c r="W195" s="13"/>
      <c r="X195" s="13"/>
      <c r="Y195" s="13"/>
    </row>
    <row r="196" spans="1:25" s="77" customFormat="1" ht="16.5" customHeight="1" x14ac:dyDescent="0.3">
      <c r="A196" s="5" t="s">
        <v>126</v>
      </c>
      <c r="B196" s="5" t="s">
        <v>19</v>
      </c>
      <c r="C196" s="5">
        <v>1</v>
      </c>
      <c r="D196" s="5" t="s">
        <v>271</v>
      </c>
      <c r="E196" s="6" t="str">
        <f t="shared" si="109"/>
        <v>vitcwb01</v>
      </c>
      <c r="F196" s="32" t="s">
        <v>190</v>
      </c>
      <c r="G196" s="6" t="e">
        <f>VLOOKUP(IF(B196="itc",LEFT(F196,LEN(F196)-14),F196),'Domain별 코드 체계'!$B$5:$G$55,5,0)</f>
        <v>#N/A</v>
      </c>
      <c r="H196" s="5" t="s">
        <v>8</v>
      </c>
      <c r="I196" s="10" t="e">
        <f t="shared" si="92"/>
        <v>#N/A</v>
      </c>
      <c r="J196" s="62" t="s">
        <v>324</v>
      </c>
      <c r="K196" s="5">
        <v>1</v>
      </c>
      <c r="L196" s="5" t="e">
        <f t="shared" si="104"/>
        <v>#N/A</v>
      </c>
      <c r="M196" s="32" t="s">
        <v>190</v>
      </c>
      <c r="N196" s="10" t="e">
        <f>LEFT(VLOOKUP(F196,'WEB Domain'!D:H,6,0),3)&amp;IF(J196="S",9,K196)</f>
        <v>#N/A</v>
      </c>
      <c r="O196" s="56" t="s">
        <v>41</v>
      </c>
      <c r="P196" s="14" t="e">
        <f t="shared" si="105"/>
        <v>#N/A</v>
      </c>
      <c r="Q196" s="5" t="e">
        <f t="shared" si="106"/>
        <v>#N/A</v>
      </c>
      <c r="R196" s="5" t="e">
        <f t="shared" si="107"/>
        <v>#N/A</v>
      </c>
      <c r="S196" s="5" t="s">
        <v>157</v>
      </c>
      <c r="T196" s="13" t="e">
        <f t="shared" si="110"/>
        <v>#N/A</v>
      </c>
      <c r="U196" s="13" t="e">
        <f t="shared" si="108"/>
        <v>#N/A</v>
      </c>
      <c r="V196" s="13"/>
      <c r="W196" s="13"/>
      <c r="X196" s="13"/>
      <c r="Y196" s="13"/>
    </row>
    <row r="197" spans="1:25" s="77" customFormat="1" ht="16.5" customHeight="1" x14ac:dyDescent="0.3">
      <c r="A197" s="5" t="s">
        <v>126</v>
      </c>
      <c r="B197" s="5" t="s">
        <v>19</v>
      </c>
      <c r="C197" s="5">
        <v>1</v>
      </c>
      <c r="D197" s="5" t="s">
        <v>271</v>
      </c>
      <c r="E197" s="6" t="str">
        <f t="shared" si="109"/>
        <v>vitcwb01</v>
      </c>
      <c r="F197" s="32" t="s">
        <v>180</v>
      </c>
      <c r="G197" s="6" t="e">
        <f>VLOOKUP(IF(B197="itc",LEFT(F197,LEN(F197)-14),F197),'Domain별 코드 체계'!$B$5:$G$55,5,0)</f>
        <v>#N/A</v>
      </c>
      <c r="H197" s="5" t="s">
        <v>8</v>
      </c>
      <c r="I197" s="10" t="e">
        <f t="shared" si="92"/>
        <v>#N/A</v>
      </c>
      <c r="J197" s="62" t="s">
        <v>324</v>
      </c>
      <c r="K197" s="5">
        <v>1</v>
      </c>
      <c r="L197" s="5" t="e">
        <f t="shared" si="104"/>
        <v>#N/A</v>
      </c>
      <c r="M197" s="32" t="s">
        <v>180</v>
      </c>
      <c r="N197" s="10" t="e">
        <f>LEFT(VLOOKUP(F197,'WEB Domain'!D:H,6,0),3)&amp;IF(J197="S",9,K197)</f>
        <v>#N/A</v>
      </c>
      <c r="O197" s="56" t="s">
        <v>41</v>
      </c>
      <c r="P197" s="14" t="e">
        <f t="shared" si="105"/>
        <v>#N/A</v>
      </c>
      <c r="Q197" s="5" t="e">
        <f t="shared" si="106"/>
        <v>#N/A</v>
      </c>
      <c r="R197" s="5" t="e">
        <f t="shared" si="107"/>
        <v>#N/A</v>
      </c>
      <c r="S197" s="5" t="s">
        <v>157</v>
      </c>
      <c r="T197" s="13" t="e">
        <f t="shared" si="110"/>
        <v>#N/A</v>
      </c>
      <c r="U197" s="13" t="e">
        <f t="shared" si="108"/>
        <v>#N/A</v>
      </c>
      <c r="V197" s="13"/>
      <c r="W197" s="13"/>
      <c r="X197" s="13"/>
      <c r="Y197" s="13"/>
    </row>
    <row r="198" spans="1:25" s="77" customFormat="1" ht="16.5" customHeight="1" x14ac:dyDescent="0.3">
      <c r="A198" s="5" t="s">
        <v>126</v>
      </c>
      <c r="B198" s="5" t="s">
        <v>19</v>
      </c>
      <c r="C198" s="5">
        <v>1</v>
      </c>
      <c r="D198" s="5" t="s">
        <v>271</v>
      </c>
      <c r="E198" s="6" t="str">
        <f t="shared" si="109"/>
        <v>vitcwb01</v>
      </c>
      <c r="F198" s="32" t="s">
        <v>191</v>
      </c>
      <c r="G198" s="6" t="e">
        <f>VLOOKUP(IF(B198="itc",LEFT(F198,LEN(F198)-14),F198),'Domain별 코드 체계'!$B$5:$G$55,5,0)</f>
        <v>#N/A</v>
      </c>
      <c r="H198" s="5" t="s">
        <v>8</v>
      </c>
      <c r="I198" s="10" t="e">
        <f t="shared" si="92"/>
        <v>#N/A</v>
      </c>
      <c r="J198" s="62" t="s">
        <v>324</v>
      </c>
      <c r="K198" s="5">
        <v>1</v>
      </c>
      <c r="L198" s="5" t="e">
        <f t="shared" si="104"/>
        <v>#N/A</v>
      </c>
      <c r="M198" s="32" t="s">
        <v>191</v>
      </c>
      <c r="N198" s="10" t="e">
        <f>LEFT(VLOOKUP(F198,'WEB Domain'!D:H,6,0),3)&amp;IF(J198="S",9,K198)</f>
        <v>#N/A</v>
      </c>
      <c r="O198" s="56" t="s">
        <v>41</v>
      </c>
      <c r="P198" s="14" t="e">
        <f t="shared" si="105"/>
        <v>#N/A</v>
      </c>
      <c r="Q198" s="5" t="e">
        <f t="shared" si="106"/>
        <v>#N/A</v>
      </c>
      <c r="R198" s="5" t="e">
        <f t="shared" si="107"/>
        <v>#N/A</v>
      </c>
      <c r="S198" s="5" t="s">
        <v>157</v>
      </c>
      <c r="T198" s="13" t="e">
        <f t="shared" si="110"/>
        <v>#N/A</v>
      </c>
      <c r="U198" s="13" t="e">
        <f t="shared" si="108"/>
        <v>#N/A</v>
      </c>
      <c r="V198" s="13"/>
      <c r="W198" s="13"/>
      <c r="X198" s="13"/>
      <c r="Y198" s="13"/>
    </row>
    <row r="199" spans="1:25" s="77" customFormat="1" ht="6" customHeight="1" x14ac:dyDescent="0.3">
      <c r="A199" s="34" t="s">
        <v>41</v>
      </c>
      <c r="B199" s="35"/>
      <c r="C199" s="35"/>
      <c r="D199" s="35"/>
      <c r="E199" s="35"/>
      <c r="F199" s="35"/>
      <c r="G199" s="35"/>
      <c r="H199" s="35"/>
      <c r="I199" s="47"/>
      <c r="J199" s="35"/>
      <c r="K199" s="35"/>
      <c r="L199" s="47"/>
      <c r="M199" s="35"/>
      <c r="N199" s="47"/>
      <c r="O199" s="47"/>
      <c r="P199" s="35"/>
      <c r="Q199" s="35"/>
      <c r="R199" s="35"/>
      <c r="S199" s="35"/>
      <c r="T199" s="35"/>
      <c r="U199" s="35"/>
      <c r="V199" s="35"/>
      <c r="W199" s="35"/>
      <c r="X199" s="35"/>
      <c r="Y199" s="68"/>
    </row>
    <row r="200" spans="1:25" s="77" customFormat="1" ht="16.5" customHeight="1" x14ac:dyDescent="0.3">
      <c r="A200" s="5" t="s">
        <v>126</v>
      </c>
      <c r="B200" s="5" t="s">
        <v>3</v>
      </c>
      <c r="C200" s="5">
        <v>1</v>
      </c>
      <c r="D200" s="5" t="s">
        <v>124</v>
      </c>
      <c r="E200" s="6" t="str">
        <f t="shared" ref="E200:E215" si="111">A200&amp;B200&amp;"wb0"&amp;C200</f>
        <v>vhpgwb01</v>
      </c>
      <c r="F200" s="33" t="s">
        <v>17</v>
      </c>
      <c r="G200" s="6" t="e">
        <f>VLOOKUP(IF(B200="itc",LEFT(F200,LEN(F200)-14),F200),'Domain별 코드 체계'!$B$5:$G$55,5,0)</f>
        <v>#N/A</v>
      </c>
      <c r="H200" s="5" t="s">
        <v>8</v>
      </c>
      <c r="I200" s="10" t="e">
        <f t="shared" si="92"/>
        <v>#N/A</v>
      </c>
      <c r="J200" s="62" t="s">
        <v>33</v>
      </c>
      <c r="K200" s="5">
        <v>1</v>
      </c>
      <c r="L200" s="5" t="e">
        <f t="shared" ref="L200:L215" si="112">CONCATENATE(I200,"-",J200,C200,K200)</f>
        <v>#N/A</v>
      </c>
      <c r="M200" s="7" t="s">
        <v>85</v>
      </c>
      <c r="N200" s="10" t="e">
        <f>LEFT(VLOOKUP(F200,'WEB Domain'!D:H,6,0),3)&amp;IF(J200="S",9,K200)</f>
        <v>#N/A</v>
      </c>
      <c r="O200" s="10" t="e">
        <f>LEFT(VLOOKUP(F200,'WEB Domain'!D:H,6,0),3)&amp;IF(J200="S",9-1,K200-1)</f>
        <v>#N/A</v>
      </c>
      <c r="P200" s="14" t="e">
        <f t="shared" ref="P200:P215" si="113">IF(J200="F",IF(K200=1,N200-2000,""),"")</f>
        <v>#N/A</v>
      </c>
      <c r="Q200" s="5" t="e">
        <f t="shared" ref="Q200:Q215" si="114">IF(J200="F",IF(K200=1,N200-1999,N200-2000+K200),N200-2001)</f>
        <v>#N/A</v>
      </c>
      <c r="R200" s="5" t="e">
        <f t="shared" ref="R200:R215" si="115">Q200+1</f>
        <v>#N/A</v>
      </c>
      <c r="S200" s="5" t="s">
        <v>157</v>
      </c>
      <c r="T200" s="13" t="e">
        <f>CONCATENATE("/",LOWER(B200),"/chn/",LOWER(LEFT(G200,3)),"/webApps")</f>
        <v>#N/A</v>
      </c>
      <c r="U200" s="13" t="e">
        <f t="shared" ref="U200:U215" si="116">CONCATENATE("/log/ohs12/",I200,"/",L200)</f>
        <v>#N/A</v>
      </c>
      <c r="V200" s="13"/>
      <c r="W200" s="13"/>
      <c r="X200" s="13"/>
      <c r="Y200" s="13"/>
    </row>
    <row r="201" spans="1:25" s="77" customFormat="1" ht="16.5" customHeight="1" x14ac:dyDescent="0.3">
      <c r="A201" s="5" t="s">
        <v>126</v>
      </c>
      <c r="B201" s="5" t="s">
        <v>3</v>
      </c>
      <c r="C201" s="5">
        <v>1</v>
      </c>
      <c r="D201" s="5" t="s">
        <v>124</v>
      </c>
      <c r="E201" s="6" t="str">
        <f t="shared" si="111"/>
        <v>vhpgwb01</v>
      </c>
      <c r="F201" s="33" t="s">
        <v>17</v>
      </c>
      <c r="G201" s="6" t="e">
        <f>VLOOKUP(IF(B201="itc",LEFT(F201,LEN(F201)-14),F201),'Domain별 코드 체계'!$B$5:$G$55,5,0)</f>
        <v>#N/A</v>
      </c>
      <c r="H201" s="5" t="s">
        <v>8</v>
      </c>
      <c r="I201" s="10" t="e">
        <f t="shared" si="92"/>
        <v>#N/A</v>
      </c>
      <c r="J201" s="62" t="s">
        <v>504</v>
      </c>
      <c r="K201" s="5">
        <v>1</v>
      </c>
      <c r="L201" s="5" t="e">
        <f t="shared" si="112"/>
        <v>#N/A</v>
      </c>
      <c r="M201" s="52" t="s">
        <v>199</v>
      </c>
      <c r="N201" s="10" t="e">
        <f>LEFT(VLOOKUP(F201,'WEB Domain'!D:H,6,0),3)&amp;IF(J201="S",9,K201)</f>
        <v>#N/A</v>
      </c>
      <c r="O201" s="10" t="e">
        <f>LEFT(VLOOKUP(F201,'WEB Domain'!D:H,6,0),3)&amp;IF(J201="S",9-1,K201-1)</f>
        <v>#N/A</v>
      </c>
      <c r="P201" s="14" t="str">
        <f t="shared" si="113"/>
        <v/>
      </c>
      <c r="Q201" s="5" t="e">
        <f t="shared" si="114"/>
        <v>#N/A</v>
      </c>
      <c r="R201" s="5" t="e">
        <f t="shared" si="115"/>
        <v>#N/A</v>
      </c>
      <c r="S201" s="5" t="s">
        <v>157</v>
      </c>
      <c r="T201" s="13" t="e">
        <f>CONCATENATE("/",LOWER(B201),"/chn/",LOWER(LEFT(G201,3)),"/webApps")</f>
        <v>#N/A</v>
      </c>
      <c r="U201" s="13" t="e">
        <f t="shared" si="116"/>
        <v>#N/A</v>
      </c>
      <c r="V201" s="13"/>
      <c r="W201" s="13"/>
      <c r="X201" s="13"/>
      <c r="Y201" s="13"/>
    </row>
    <row r="202" spans="1:25" s="77" customFormat="1" ht="16.5" customHeight="1" x14ac:dyDescent="0.3">
      <c r="A202" s="5" t="s">
        <v>126</v>
      </c>
      <c r="B202" s="5" t="s">
        <v>3</v>
      </c>
      <c r="C202" s="5">
        <v>1</v>
      </c>
      <c r="D202" s="5" t="s">
        <v>124</v>
      </c>
      <c r="E202" s="6" t="str">
        <f t="shared" si="111"/>
        <v>vhpgwb01</v>
      </c>
      <c r="F202" s="33" t="s">
        <v>181</v>
      </c>
      <c r="G202" s="6" t="e">
        <f>VLOOKUP(IF(B202="itc",LEFT(F202,LEN(F202)-14),F202),'Domain별 코드 체계'!$B$5:$G$55,5,0)</f>
        <v>#N/A</v>
      </c>
      <c r="H202" s="5" t="s">
        <v>8</v>
      </c>
      <c r="I202" s="10" t="e">
        <f t="shared" si="92"/>
        <v>#N/A</v>
      </c>
      <c r="J202" s="62" t="s">
        <v>33</v>
      </c>
      <c r="K202" s="5">
        <v>1</v>
      </c>
      <c r="L202" s="5" t="e">
        <f t="shared" si="112"/>
        <v>#N/A</v>
      </c>
      <c r="M202" s="33" t="s">
        <v>198</v>
      </c>
      <c r="N202" s="10" t="e">
        <f>LEFT(VLOOKUP(F202,'WEB Domain'!D:H,6,0),3)&amp;IF(J202="S",9,K202)</f>
        <v>#N/A</v>
      </c>
      <c r="O202" s="10" t="e">
        <f>LEFT(VLOOKUP(F202,'WEB Domain'!D:H,6,0),3)&amp;IF(J202="S",9-1,K202-1)</f>
        <v>#N/A</v>
      </c>
      <c r="P202" s="14" t="e">
        <f t="shared" si="113"/>
        <v>#N/A</v>
      </c>
      <c r="Q202" s="5" t="e">
        <f t="shared" si="114"/>
        <v>#N/A</v>
      </c>
      <c r="R202" s="5" t="e">
        <f t="shared" si="115"/>
        <v>#N/A</v>
      </c>
      <c r="S202" s="5" t="s">
        <v>157</v>
      </c>
      <c r="T202" s="58" t="s">
        <v>510</v>
      </c>
      <c r="U202" s="13" t="e">
        <f t="shared" si="116"/>
        <v>#N/A</v>
      </c>
      <c r="V202" s="13"/>
      <c r="W202" s="13"/>
      <c r="X202" s="13"/>
      <c r="Y202" s="13"/>
    </row>
    <row r="203" spans="1:25" s="77" customFormat="1" ht="16.5" customHeight="1" x14ac:dyDescent="0.3">
      <c r="A203" s="5" t="s">
        <v>126</v>
      </c>
      <c r="B203" s="5" t="s">
        <v>3</v>
      </c>
      <c r="C203" s="5">
        <v>1</v>
      </c>
      <c r="D203" s="5" t="s">
        <v>124</v>
      </c>
      <c r="E203" s="6" t="str">
        <f t="shared" si="111"/>
        <v>vhpgwb01</v>
      </c>
      <c r="F203" s="33" t="s">
        <v>183</v>
      </c>
      <c r="G203" s="6" t="e">
        <f>VLOOKUP(IF(B203="itc",LEFT(F203,LEN(F203)-14),F203),'Domain별 코드 체계'!$B$5:$G$55,5,0)</f>
        <v>#N/A</v>
      </c>
      <c r="H203" s="5" t="s">
        <v>8</v>
      </c>
      <c r="I203" s="10" t="e">
        <f t="shared" si="92"/>
        <v>#N/A</v>
      </c>
      <c r="J203" s="62" t="s">
        <v>33</v>
      </c>
      <c r="K203" s="5">
        <v>1</v>
      </c>
      <c r="L203" s="5" t="e">
        <f t="shared" si="112"/>
        <v>#N/A</v>
      </c>
      <c r="M203" s="33" t="s">
        <v>200</v>
      </c>
      <c r="N203" s="10" t="e">
        <f>LEFT(VLOOKUP(F203,'WEB Domain'!D:H,6,0),3)&amp;IF(J203="S",9,K203)</f>
        <v>#N/A</v>
      </c>
      <c r="O203" s="10" t="e">
        <f>LEFT(VLOOKUP(F203,'WEB Domain'!D:H,6,0),3)&amp;IF(J203="S",9-1,K203-1)</f>
        <v>#N/A</v>
      </c>
      <c r="P203" s="14" t="e">
        <f t="shared" si="113"/>
        <v>#N/A</v>
      </c>
      <c r="Q203" s="5" t="e">
        <f t="shared" si="114"/>
        <v>#N/A</v>
      </c>
      <c r="R203" s="5" t="e">
        <f t="shared" si="115"/>
        <v>#N/A</v>
      </c>
      <c r="S203" s="5" t="s">
        <v>157</v>
      </c>
      <c r="T203" s="58" t="s">
        <v>511</v>
      </c>
      <c r="U203" s="13" t="e">
        <f t="shared" si="116"/>
        <v>#N/A</v>
      </c>
      <c r="V203" s="13"/>
      <c r="W203" s="13"/>
      <c r="X203" s="13"/>
      <c r="Y203" s="13"/>
    </row>
    <row r="204" spans="1:25" s="77" customFormat="1" ht="16.5" customHeight="1" x14ac:dyDescent="0.3">
      <c r="A204" s="5" t="s">
        <v>126</v>
      </c>
      <c r="B204" s="5" t="s">
        <v>3</v>
      </c>
      <c r="C204" s="5">
        <v>1</v>
      </c>
      <c r="D204" s="5" t="s">
        <v>124</v>
      </c>
      <c r="E204" s="6" t="str">
        <f t="shared" si="111"/>
        <v>vhpgwb01</v>
      </c>
      <c r="F204" s="33" t="s">
        <v>276</v>
      </c>
      <c r="G204" s="6" t="e">
        <f>VLOOKUP(IF(B204="itc",LEFT(F204,LEN(F204)-14),F204),'Domain별 코드 체계'!$B$5:$G$55,5,0)</f>
        <v>#N/A</v>
      </c>
      <c r="H204" s="5" t="s">
        <v>8</v>
      </c>
      <c r="I204" s="10" t="e">
        <f t="shared" si="92"/>
        <v>#N/A</v>
      </c>
      <c r="J204" s="62" t="s">
        <v>504</v>
      </c>
      <c r="K204" s="5">
        <v>1</v>
      </c>
      <c r="L204" s="5" t="e">
        <f t="shared" si="112"/>
        <v>#N/A</v>
      </c>
      <c r="M204" s="33" t="s">
        <v>206</v>
      </c>
      <c r="N204" s="10" t="e">
        <f>LEFT(VLOOKUP(F204,'WEB Domain'!D:H,6,0),3)&amp;IF(J204="S",9,K204)</f>
        <v>#N/A</v>
      </c>
      <c r="O204" s="10" t="e">
        <f>LEFT(VLOOKUP(F204,'WEB Domain'!D:H,6,0),3)&amp;IF(J204="S",9-1,K204-1)</f>
        <v>#N/A</v>
      </c>
      <c r="P204" s="14" t="str">
        <f t="shared" si="113"/>
        <v/>
      </c>
      <c r="Q204" s="5" t="e">
        <f t="shared" si="114"/>
        <v>#N/A</v>
      </c>
      <c r="R204" s="5" t="e">
        <f t="shared" si="115"/>
        <v>#N/A</v>
      </c>
      <c r="S204" s="5" t="s">
        <v>157</v>
      </c>
      <c r="T204" s="13" t="e">
        <f t="shared" ref="T204:T215" si="117">CONCATENATE("/",LOWER(B204),"/chn/",LOWER(LEFT(G204,3)),"/webApps")</f>
        <v>#N/A</v>
      </c>
      <c r="U204" s="13" t="e">
        <f t="shared" si="116"/>
        <v>#N/A</v>
      </c>
      <c r="V204" s="13"/>
      <c r="W204" s="13"/>
      <c r="X204" s="13"/>
      <c r="Y204" s="13"/>
    </row>
    <row r="205" spans="1:25" s="77" customFormat="1" ht="16.5" customHeight="1" x14ac:dyDescent="0.3">
      <c r="A205" s="5" t="s">
        <v>126</v>
      </c>
      <c r="B205" s="5" t="s">
        <v>3</v>
      </c>
      <c r="C205" s="5">
        <v>1</v>
      </c>
      <c r="D205" s="5" t="s">
        <v>124</v>
      </c>
      <c r="E205" s="6" t="str">
        <f t="shared" si="111"/>
        <v>vhpgwb01</v>
      </c>
      <c r="F205" s="33" t="s">
        <v>0</v>
      </c>
      <c r="G205" s="6" t="e">
        <f>VLOOKUP(IF(B205="itc",LEFT(F205,LEN(F205)-14),F205),'Domain별 코드 체계'!$B$5:$G$55,5,0)</f>
        <v>#N/A</v>
      </c>
      <c r="H205" s="5" t="s">
        <v>8</v>
      </c>
      <c r="I205" s="10" t="e">
        <f t="shared" si="92"/>
        <v>#N/A</v>
      </c>
      <c r="J205" s="62" t="s">
        <v>33</v>
      </c>
      <c r="K205" s="5">
        <v>1</v>
      </c>
      <c r="L205" s="5" t="e">
        <f t="shared" si="112"/>
        <v>#N/A</v>
      </c>
      <c r="M205" s="33" t="s">
        <v>201</v>
      </c>
      <c r="N205" s="10" t="e">
        <f>LEFT(VLOOKUP(F205,'WEB Domain'!D:H,6,0),3)&amp;IF(J205="S",9,K205)</f>
        <v>#N/A</v>
      </c>
      <c r="O205" s="10" t="e">
        <f>LEFT(VLOOKUP(F205,'WEB Domain'!D:H,6,0),3)&amp;IF(J205="S",9-1,K205-1)</f>
        <v>#N/A</v>
      </c>
      <c r="P205" s="14" t="e">
        <f t="shared" si="113"/>
        <v>#N/A</v>
      </c>
      <c r="Q205" s="5" t="e">
        <f t="shared" si="114"/>
        <v>#N/A</v>
      </c>
      <c r="R205" s="5" t="e">
        <f t="shared" si="115"/>
        <v>#N/A</v>
      </c>
      <c r="S205" s="5" t="s">
        <v>157</v>
      </c>
      <c r="T205" s="13" t="e">
        <f t="shared" si="117"/>
        <v>#N/A</v>
      </c>
      <c r="U205" s="13" t="e">
        <f t="shared" si="116"/>
        <v>#N/A</v>
      </c>
      <c r="V205" s="13"/>
      <c r="W205" s="13"/>
      <c r="X205" s="13"/>
      <c r="Y205" s="13"/>
    </row>
    <row r="206" spans="1:25" s="77" customFormat="1" ht="16.5" customHeight="1" x14ac:dyDescent="0.3">
      <c r="A206" s="5" t="s">
        <v>126</v>
      </c>
      <c r="B206" s="5" t="s">
        <v>3</v>
      </c>
      <c r="C206" s="5">
        <v>1</v>
      </c>
      <c r="D206" s="5" t="s">
        <v>124</v>
      </c>
      <c r="E206" s="6" t="str">
        <f t="shared" si="111"/>
        <v>vhpgwb01</v>
      </c>
      <c r="F206" s="37" t="s">
        <v>21</v>
      </c>
      <c r="G206" s="6" t="e">
        <f>VLOOKUP(IF(B206="itc",LEFT(F206,LEN(F206)-14),F206),'Domain별 코드 체계'!$B$5:$G$55,5,0)</f>
        <v>#N/A</v>
      </c>
      <c r="H206" s="5" t="s">
        <v>8</v>
      </c>
      <c r="I206" s="10" t="e">
        <f t="shared" si="92"/>
        <v>#N/A</v>
      </c>
      <c r="J206" s="62" t="s">
        <v>33</v>
      </c>
      <c r="K206" s="5">
        <v>1</v>
      </c>
      <c r="L206" s="5" t="e">
        <f t="shared" si="112"/>
        <v>#N/A</v>
      </c>
      <c r="M206" s="37" t="s">
        <v>202</v>
      </c>
      <c r="N206" s="10" t="e">
        <f>LEFT(VLOOKUP(F206,'WEB Domain'!D:H,6,0),3)&amp;IF(J206="S",9,K206)</f>
        <v>#N/A</v>
      </c>
      <c r="O206" s="10" t="e">
        <f>LEFT(VLOOKUP(F206,'WEB Domain'!D:H,6,0),3)&amp;IF(J206="S",9-1,K206-1)</f>
        <v>#N/A</v>
      </c>
      <c r="P206" s="14" t="e">
        <f t="shared" si="113"/>
        <v>#N/A</v>
      </c>
      <c r="Q206" s="5" t="e">
        <f t="shared" si="114"/>
        <v>#N/A</v>
      </c>
      <c r="R206" s="5" t="e">
        <f t="shared" si="115"/>
        <v>#N/A</v>
      </c>
      <c r="S206" s="5" t="s">
        <v>157</v>
      </c>
      <c r="T206" s="13" t="e">
        <f t="shared" si="117"/>
        <v>#N/A</v>
      </c>
      <c r="U206" s="13" t="e">
        <f t="shared" si="116"/>
        <v>#N/A</v>
      </c>
      <c r="V206" s="13"/>
      <c r="W206" s="13"/>
      <c r="X206" s="13"/>
      <c r="Y206" s="13"/>
    </row>
    <row r="207" spans="1:25" s="77" customFormat="1" ht="16.5" customHeight="1" x14ac:dyDescent="0.3">
      <c r="A207" s="5" t="s">
        <v>126</v>
      </c>
      <c r="B207" s="5" t="s">
        <v>3</v>
      </c>
      <c r="C207" s="5">
        <v>1</v>
      </c>
      <c r="D207" s="5" t="s">
        <v>124</v>
      </c>
      <c r="E207" s="6" t="str">
        <f t="shared" si="111"/>
        <v>vhpgwb01</v>
      </c>
      <c r="F207" s="37" t="s">
        <v>35</v>
      </c>
      <c r="G207" s="6" t="e">
        <f>VLOOKUP(IF(B207="itc",LEFT(F207,LEN(F207)-14),F207),'Domain별 코드 체계'!$B$5:$G$55,5,0)</f>
        <v>#N/A</v>
      </c>
      <c r="H207" s="5" t="s">
        <v>8</v>
      </c>
      <c r="I207" s="10" t="e">
        <f t="shared" si="92"/>
        <v>#N/A</v>
      </c>
      <c r="J207" s="62" t="s">
        <v>33</v>
      </c>
      <c r="K207" s="5">
        <v>1</v>
      </c>
      <c r="L207" s="5" t="e">
        <f t="shared" si="112"/>
        <v>#N/A</v>
      </c>
      <c r="M207" s="37" t="s">
        <v>203</v>
      </c>
      <c r="N207" s="10" t="e">
        <f>LEFT(VLOOKUP(F207,'WEB Domain'!D:H,6,0),3)&amp;IF(J207="S",9,K207)</f>
        <v>#N/A</v>
      </c>
      <c r="O207" s="10" t="e">
        <f>LEFT(VLOOKUP(F207,'WEB Domain'!D:H,6,0),3)&amp;IF(J207="S",9-1,K207-1)</f>
        <v>#N/A</v>
      </c>
      <c r="P207" s="14" t="e">
        <f t="shared" si="113"/>
        <v>#N/A</v>
      </c>
      <c r="Q207" s="5" t="e">
        <f t="shared" si="114"/>
        <v>#N/A</v>
      </c>
      <c r="R207" s="5" t="e">
        <f t="shared" si="115"/>
        <v>#N/A</v>
      </c>
      <c r="S207" s="5" t="s">
        <v>157</v>
      </c>
      <c r="T207" s="13" t="e">
        <f t="shared" si="117"/>
        <v>#N/A</v>
      </c>
      <c r="U207" s="13" t="e">
        <f t="shared" si="116"/>
        <v>#N/A</v>
      </c>
      <c r="V207" s="13"/>
      <c r="W207" s="13"/>
      <c r="X207" s="13"/>
      <c r="Y207" s="13"/>
    </row>
    <row r="208" spans="1:25" s="77" customFormat="1" ht="16.5" customHeight="1" x14ac:dyDescent="0.3">
      <c r="A208" s="5" t="s">
        <v>126</v>
      </c>
      <c r="B208" s="5" t="s">
        <v>3</v>
      </c>
      <c r="C208" s="5">
        <v>1</v>
      </c>
      <c r="D208" s="5" t="s">
        <v>124</v>
      </c>
      <c r="E208" s="6" t="str">
        <f t="shared" si="111"/>
        <v>vhpgwb01</v>
      </c>
      <c r="F208" s="37" t="s">
        <v>350</v>
      </c>
      <c r="G208" s="6" t="e">
        <f>VLOOKUP(IF(B208="itc",LEFT(F208,LEN(F208)-14),F208),'Domain별 코드 체계'!$B$5:$G$55,5,0)</f>
        <v>#N/A</v>
      </c>
      <c r="H208" s="5" t="s">
        <v>8</v>
      </c>
      <c r="I208" s="10" t="e">
        <f t="shared" si="92"/>
        <v>#N/A</v>
      </c>
      <c r="J208" s="62" t="s">
        <v>33</v>
      </c>
      <c r="K208" s="5">
        <v>1</v>
      </c>
      <c r="L208" s="5" t="e">
        <f t="shared" si="112"/>
        <v>#N/A</v>
      </c>
      <c r="M208" s="37" t="s">
        <v>353</v>
      </c>
      <c r="N208" s="10" t="e">
        <f>LEFT(VLOOKUP(F208,'WEB Domain'!D:H,6,0),3)&amp;IF(J208="S",9,K208)</f>
        <v>#N/A</v>
      </c>
      <c r="O208" s="10" t="e">
        <f>LEFT(VLOOKUP(F208,'WEB Domain'!D:H,6,0),3)&amp;IF(J208="S",9-1,K208-1)</f>
        <v>#N/A</v>
      </c>
      <c r="P208" s="14" t="e">
        <f t="shared" si="113"/>
        <v>#N/A</v>
      </c>
      <c r="Q208" s="5" t="e">
        <f t="shared" si="114"/>
        <v>#N/A</v>
      </c>
      <c r="R208" s="5" t="e">
        <f t="shared" si="115"/>
        <v>#N/A</v>
      </c>
      <c r="S208" s="5" t="s">
        <v>157</v>
      </c>
      <c r="T208" s="13" t="e">
        <f t="shared" si="117"/>
        <v>#N/A</v>
      </c>
      <c r="U208" s="13" t="e">
        <f t="shared" si="116"/>
        <v>#N/A</v>
      </c>
      <c r="V208" s="13"/>
      <c r="W208" s="13"/>
      <c r="X208" s="13"/>
      <c r="Y208" s="13"/>
    </row>
    <row r="209" spans="1:25" s="77" customFormat="1" ht="16.5" customHeight="1" x14ac:dyDescent="0.3">
      <c r="A209" s="5" t="s">
        <v>126</v>
      </c>
      <c r="B209" s="5" t="s">
        <v>3</v>
      </c>
      <c r="C209" s="5">
        <v>1</v>
      </c>
      <c r="D209" s="5" t="s">
        <v>124</v>
      </c>
      <c r="E209" s="6" t="str">
        <f t="shared" si="111"/>
        <v>vhpgwb01</v>
      </c>
      <c r="F209" s="37" t="s">
        <v>351</v>
      </c>
      <c r="G209" s="6" t="e">
        <f>VLOOKUP(IF(B209="itc",LEFT(F209,LEN(F209)-14),F209),'Domain별 코드 체계'!$B$5:$G$55,5,0)</f>
        <v>#N/A</v>
      </c>
      <c r="H209" s="5" t="s">
        <v>8</v>
      </c>
      <c r="I209" s="10" t="e">
        <f t="shared" si="92"/>
        <v>#N/A</v>
      </c>
      <c r="J209" s="62" t="s">
        <v>33</v>
      </c>
      <c r="K209" s="5">
        <v>1</v>
      </c>
      <c r="L209" s="5" t="e">
        <f t="shared" si="112"/>
        <v>#N/A</v>
      </c>
      <c r="M209" s="37" t="s">
        <v>354</v>
      </c>
      <c r="N209" s="10" t="e">
        <f>LEFT(VLOOKUP(F209,'WEB Domain'!D:H,6,0),3)&amp;IF(J209="S",9,K209)</f>
        <v>#N/A</v>
      </c>
      <c r="O209" s="10" t="e">
        <f>LEFT(VLOOKUP(F209,'WEB Domain'!D:H,6,0),3)&amp;IF(J209="S",9-1,K209-1)</f>
        <v>#N/A</v>
      </c>
      <c r="P209" s="14" t="e">
        <f t="shared" si="113"/>
        <v>#N/A</v>
      </c>
      <c r="Q209" s="5" t="e">
        <f t="shared" si="114"/>
        <v>#N/A</v>
      </c>
      <c r="R209" s="5" t="e">
        <f t="shared" si="115"/>
        <v>#N/A</v>
      </c>
      <c r="S209" s="5" t="s">
        <v>157</v>
      </c>
      <c r="T209" s="13" t="e">
        <f t="shared" si="117"/>
        <v>#N/A</v>
      </c>
      <c r="U209" s="13" t="e">
        <f t="shared" si="116"/>
        <v>#N/A</v>
      </c>
      <c r="V209" s="13"/>
      <c r="W209" s="13"/>
      <c r="X209" s="13"/>
      <c r="Y209" s="13"/>
    </row>
    <row r="210" spans="1:25" s="77" customFormat="1" ht="16.5" customHeight="1" x14ac:dyDescent="0.3">
      <c r="A210" s="5" t="s">
        <v>126</v>
      </c>
      <c r="B210" s="5" t="s">
        <v>3</v>
      </c>
      <c r="C210" s="5">
        <v>1</v>
      </c>
      <c r="D210" s="5" t="s">
        <v>124</v>
      </c>
      <c r="E210" s="6" t="str">
        <f t="shared" si="111"/>
        <v>vhpgwb01</v>
      </c>
      <c r="F210" s="37" t="s">
        <v>352</v>
      </c>
      <c r="G210" s="6" t="e">
        <f>VLOOKUP(IF(B210="itc",LEFT(F210,LEN(F210)-14),F210),'Domain별 코드 체계'!$B$5:$G$55,5,0)</f>
        <v>#N/A</v>
      </c>
      <c r="H210" s="5" t="s">
        <v>8</v>
      </c>
      <c r="I210" s="10" t="e">
        <f t="shared" si="92"/>
        <v>#N/A</v>
      </c>
      <c r="J210" s="62" t="s">
        <v>33</v>
      </c>
      <c r="K210" s="5">
        <v>1</v>
      </c>
      <c r="L210" s="5" t="e">
        <f t="shared" si="112"/>
        <v>#N/A</v>
      </c>
      <c r="M210" s="37" t="s">
        <v>355</v>
      </c>
      <c r="N210" s="10" t="e">
        <f>LEFT(VLOOKUP(F210,'WEB Domain'!D:H,6,0),3)&amp;IF(J210="S",9,K210)</f>
        <v>#N/A</v>
      </c>
      <c r="O210" s="10" t="e">
        <f>LEFT(VLOOKUP(F210,'WEB Domain'!D:H,6,0),3)&amp;IF(J210="S",9-1,K210-1)</f>
        <v>#N/A</v>
      </c>
      <c r="P210" s="14" t="e">
        <f t="shared" si="113"/>
        <v>#N/A</v>
      </c>
      <c r="Q210" s="5" t="e">
        <f t="shared" si="114"/>
        <v>#N/A</v>
      </c>
      <c r="R210" s="5" t="e">
        <f t="shared" si="115"/>
        <v>#N/A</v>
      </c>
      <c r="S210" s="5" t="s">
        <v>157</v>
      </c>
      <c r="T210" s="13" t="e">
        <f t="shared" si="117"/>
        <v>#N/A</v>
      </c>
      <c r="U210" s="13" t="e">
        <f t="shared" si="116"/>
        <v>#N/A</v>
      </c>
      <c r="V210" s="13"/>
      <c r="W210" s="13"/>
      <c r="X210" s="13"/>
      <c r="Y210" s="13"/>
    </row>
    <row r="211" spans="1:25" s="77" customFormat="1" ht="16.5" customHeight="1" x14ac:dyDescent="0.3">
      <c r="A211" s="8" t="s">
        <v>126</v>
      </c>
      <c r="B211" s="8" t="s">
        <v>448</v>
      </c>
      <c r="C211" s="8">
        <v>1</v>
      </c>
      <c r="D211" s="8" t="s">
        <v>124</v>
      </c>
      <c r="E211" s="74" t="str">
        <f t="shared" si="111"/>
        <v>vhpgwb01</v>
      </c>
      <c r="F211" s="33" t="s">
        <v>449</v>
      </c>
      <c r="G211" s="74" t="e">
        <f>VLOOKUP(IF(B211="itc",LEFT(F211,LEN(F211)-14),F211),'Domain별 코드 체계'!$B$5:$G$55,5,0)</f>
        <v>#N/A</v>
      </c>
      <c r="H211" s="8" t="s">
        <v>8</v>
      </c>
      <c r="I211" s="10" t="e">
        <f t="shared" si="92"/>
        <v>#N/A</v>
      </c>
      <c r="J211" s="62" t="s">
        <v>33</v>
      </c>
      <c r="K211" s="5">
        <v>1</v>
      </c>
      <c r="L211" s="5" t="e">
        <f t="shared" si="112"/>
        <v>#N/A</v>
      </c>
      <c r="M211" s="37" t="s">
        <v>437</v>
      </c>
      <c r="N211" s="10" t="e">
        <f>LEFT(VLOOKUP(F211,'WEB Domain'!D:H,6,0),3)&amp;IF(J211="S",9,K211)</f>
        <v>#N/A</v>
      </c>
      <c r="O211" s="10" t="e">
        <f>LEFT(VLOOKUP(F211,'WEB Domain'!D:H,6,0),3)&amp;IF(J211="S",9-1,K211-1)</f>
        <v>#N/A</v>
      </c>
      <c r="P211" s="14" t="e">
        <f t="shared" si="113"/>
        <v>#N/A</v>
      </c>
      <c r="Q211" s="5" t="e">
        <f t="shared" si="114"/>
        <v>#N/A</v>
      </c>
      <c r="R211" s="5" t="e">
        <f t="shared" si="115"/>
        <v>#N/A</v>
      </c>
      <c r="S211" s="5" t="s">
        <v>157</v>
      </c>
      <c r="T211" s="13" t="e">
        <f t="shared" si="117"/>
        <v>#N/A</v>
      </c>
      <c r="U211" s="13" t="e">
        <f t="shared" si="116"/>
        <v>#N/A</v>
      </c>
      <c r="V211" s="13"/>
      <c r="W211" s="13"/>
      <c r="X211" s="13"/>
      <c r="Y211" s="13"/>
    </row>
    <row r="212" spans="1:25" s="77" customFormat="1" ht="16.5" customHeight="1" x14ac:dyDescent="0.3">
      <c r="A212" s="8" t="s">
        <v>126</v>
      </c>
      <c r="B212" s="8" t="s">
        <v>3</v>
      </c>
      <c r="C212" s="8">
        <v>1</v>
      </c>
      <c r="D212" s="8" t="s">
        <v>124</v>
      </c>
      <c r="E212" s="74" t="str">
        <f t="shared" si="111"/>
        <v>vhpgwb01</v>
      </c>
      <c r="F212" s="33" t="s">
        <v>189</v>
      </c>
      <c r="G212" s="74" t="e">
        <f>VLOOKUP(IF(B212="itc",LEFT(F212,LEN(F212)-14),F212),'Domain별 코드 체계'!$B$5:$G$55,5,0)</f>
        <v>#N/A</v>
      </c>
      <c r="H212" s="8" t="s">
        <v>8</v>
      </c>
      <c r="I212" s="10" t="e">
        <f t="shared" si="92"/>
        <v>#N/A</v>
      </c>
      <c r="J212" s="62" t="s">
        <v>33</v>
      </c>
      <c r="K212" s="5">
        <v>1</v>
      </c>
      <c r="L212" s="5" t="e">
        <f t="shared" si="112"/>
        <v>#N/A</v>
      </c>
      <c r="M212" s="33" t="s">
        <v>204</v>
      </c>
      <c r="N212" s="10" t="e">
        <f>LEFT(VLOOKUP(F212,'WEB Domain'!D:H,6,0),3)&amp;IF(J212="S",9,K212)</f>
        <v>#N/A</v>
      </c>
      <c r="O212" s="10" t="e">
        <f>LEFT(VLOOKUP(F212,'WEB Domain'!D:H,6,0),3)&amp;IF(J212="S",9-1,K212-1)</f>
        <v>#N/A</v>
      </c>
      <c r="P212" s="14" t="e">
        <f t="shared" si="113"/>
        <v>#N/A</v>
      </c>
      <c r="Q212" s="5" t="e">
        <f t="shared" si="114"/>
        <v>#N/A</v>
      </c>
      <c r="R212" s="5" t="e">
        <f t="shared" si="115"/>
        <v>#N/A</v>
      </c>
      <c r="S212" s="5" t="s">
        <v>157</v>
      </c>
      <c r="T212" s="13" t="e">
        <f t="shared" si="117"/>
        <v>#N/A</v>
      </c>
      <c r="U212" s="13" t="e">
        <f t="shared" si="116"/>
        <v>#N/A</v>
      </c>
      <c r="V212" s="13"/>
      <c r="W212" s="13"/>
      <c r="X212" s="13"/>
      <c r="Y212" s="13"/>
    </row>
    <row r="213" spans="1:25" s="77" customFormat="1" ht="16.5" customHeight="1" x14ac:dyDescent="0.3">
      <c r="A213" s="8" t="s">
        <v>126</v>
      </c>
      <c r="B213" s="8" t="s">
        <v>3</v>
      </c>
      <c r="C213" s="8">
        <v>1</v>
      </c>
      <c r="D213" s="8" t="s">
        <v>124</v>
      </c>
      <c r="E213" s="74" t="str">
        <f t="shared" si="111"/>
        <v>vhpgwb01</v>
      </c>
      <c r="F213" s="33" t="s">
        <v>36</v>
      </c>
      <c r="G213" s="74" t="e">
        <f>VLOOKUP(IF(B213="itc",LEFT(F213,LEN(F213)-14),F213),'Domain별 코드 체계'!$B$5:$G$55,5,0)</f>
        <v>#N/A</v>
      </c>
      <c r="H213" s="8" t="s">
        <v>8</v>
      </c>
      <c r="I213" s="10" t="e">
        <f t="shared" si="92"/>
        <v>#N/A</v>
      </c>
      <c r="J213" s="62" t="s">
        <v>33</v>
      </c>
      <c r="K213" s="5">
        <v>1</v>
      </c>
      <c r="L213" s="5" t="e">
        <f t="shared" si="112"/>
        <v>#N/A</v>
      </c>
      <c r="M213" s="33" t="s">
        <v>205</v>
      </c>
      <c r="N213" s="10" t="e">
        <f>LEFT(VLOOKUP(F213,'WEB Domain'!D:H,6,0),3)&amp;IF(J213="S",9,K213)</f>
        <v>#N/A</v>
      </c>
      <c r="O213" s="10" t="e">
        <f>LEFT(VLOOKUP(F213,'WEB Domain'!D:H,6,0),3)&amp;IF(J213="S",9-1,K213-1)</f>
        <v>#N/A</v>
      </c>
      <c r="P213" s="14" t="e">
        <f t="shared" si="113"/>
        <v>#N/A</v>
      </c>
      <c r="Q213" s="5" t="e">
        <f t="shared" si="114"/>
        <v>#N/A</v>
      </c>
      <c r="R213" s="5" t="e">
        <f t="shared" si="115"/>
        <v>#N/A</v>
      </c>
      <c r="S213" s="5" t="s">
        <v>157</v>
      </c>
      <c r="T213" s="13" t="e">
        <f t="shared" si="117"/>
        <v>#N/A</v>
      </c>
      <c r="U213" s="13" t="e">
        <f t="shared" si="116"/>
        <v>#N/A</v>
      </c>
      <c r="V213" s="13"/>
      <c r="W213" s="13"/>
      <c r="X213" s="13"/>
      <c r="Y213" s="13"/>
    </row>
    <row r="214" spans="1:25" s="77" customFormat="1" ht="16.5" customHeight="1" x14ac:dyDescent="0.3">
      <c r="A214" s="8" t="s">
        <v>126</v>
      </c>
      <c r="B214" s="8" t="s">
        <v>3</v>
      </c>
      <c r="C214" s="8">
        <v>1</v>
      </c>
      <c r="D214" s="8" t="s">
        <v>124</v>
      </c>
      <c r="E214" s="74" t="str">
        <f t="shared" si="111"/>
        <v>vhpgwb01</v>
      </c>
      <c r="F214" s="33" t="s">
        <v>299</v>
      </c>
      <c r="G214" s="74" t="e">
        <f>VLOOKUP(IF(B214="itc",LEFT(F214,LEN(F214)-14),F214),'Domain별 코드 체계'!$B$5:$G$55,5,0)</f>
        <v>#N/A</v>
      </c>
      <c r="H214" s="8" t="s">
        <v>8</v>
      </c>
      <c r="I214" s="10" t="e">
        <f t="shared" si="92"/>
        <v>#N/A</v>
      </c>
      <c r="J214" s="62" t="s">
        <v>33</v>
      </c>
      <c r="K214" s="5">
        <v>1</v>
      </c>
      <c r="L214" s="5" t="e">
        <f t="shared" si="112"/>
        <v>#N/A</v>
      </c>
      <c r="M214" s="33" t="s">
        <v>300</v>
      </c>
      <c r="N214" s="10" t="e">
        <f>LEFT(VLOOKUP(F214,'WEB Domain'!D:H,6,0),3)&amp;IF(J214="S",9,K214)</f>
        <v>#N/A</v>
      </c>
      <c r="O214" s="10" t="e">
        <f>LEFT(VLOOKUP(F214,'WEB Domain'!D:H,6,0),3)&amp;IF(J214="S",9-1,K214-1)</f>
        <v>#N/A</v>
      </c>
      <c r="P214" s="14" t="e">
        <f t="shared" si="113"/>
        <v>#N/A</v>
      </c>
      <c r="Q214" s="5" t="e">
        <f t="shared" si="114"/>
        <v>#N/A</v>
      </c>
      <c r="R214" s="5" t="e">
        <f t="shared" si="115"/>
        <v>#N/A</v>
      </c>
      <c r="S214" s="5" t="s">
        <v>157</v>
      </c>
      <c r="T214" s="13" t="e">
        <f t="shared" si="117"/>
        <v>#N/A</v>
      </c>
      <c r="U214" s="13" t="e">
        <f t="shared" si="116"/>
        <v>#N/A</v>
      </c>
      <c r="V214" s="13"/>
      <c r="W214" s="13"/>
      <c r="X214" s="13"/>
      <c r="Y214" s="13"/>
    </row>
    <row r="215" spans="1:25" s="77" customFormat="1" ht="16.5" customHeight="1" x14ac:dyDescent="0.3">
      <c r="A215" s="72" t="s">
        <v>126</v>
      </c>
      <c r="B215" s="72" t="s">
        <v>3</v>
      </c>
      <c r="C215" s="72">
        <v>1</v>
      </c>
      <c r="D215" s="72" t="s">
        <v>124</v>
      </c>
      <c r="E215" s="76" t="str">
        <f t="shared" si="111"/>
        <v>vhpgwb01</v>
      </c>
      <c r="F215" s="73" t="s">
        <v>365</v>
      </c>
      <c r="G215" s="74" t="e">
        <f>VLOOKUP(IF(B215="itc",LEFT(F215,LEN(F215)-14),F215),'Domain별 코드 체계'!$B$5:$G$55,5,0)</f>
        <v>#N/A</v>
      </c>
      <c r="H215" s="8" t="s">
        <v>8</v>
      </c>
      <c r="I215" s="10" t="e">
        <f t="shared" si="92"/>
        <v>#N/A</v>
      </c>
      <c r="J215" s="62" t="s">
        <v>33</v>
      </c>
      <c r="K215" s="5">
        <v>1</v>
      </c>
      <c r="L215" s="5" t="e">
        <f t="shared" si="112"/>
        <v>#N/A</v>
      </c>
      <c r="M215" s="33" t="s">
        <v>366</v>
      </c>
      <c r="N215" s="10" t="e">
        <f>LEFT(VLOOKUP(F215,'WEB Domain'!D:H,6,0),3)&amp;IF(J215="S",9,K215)</f>
        <v>#N/A</v>
      </c>
      <c r="O215" s="10" t="e">
        <f>LEFT(VLOOKUP(F215,'WEB Domain'!D:H,6,0),3)&amp;IF(J215="S",9-1,K215-1)</f>
        <v>#N/A</v>
      </c>
      <c r="P215" s="14" t="e">
        <f t="shared" si="113"/>
        <v>#N/A</v>
      </c>
      <c r="Q215" s="5" t="e">
        <f t="shared" si="114"/>
        <v>#N/A</v>
      </c>
      <c r="R215" s="5" t="e">
        <f t="shared" si="115"/>
        <v>#N/A</v>
      </c>
      <c r="S215" s="5" t="s">
        <v>157</v>
      </c>
      <c r="T215" s="13" t="e">
        <f t="shared" si="117"/>
        <v>#N/A</v>
      </c>
      <c r="U215" s="13" t="e">
        <f t="shared" si="116"/>
        <v>#N/A</v>
      </c>
      <c r="V215" s="13"/>
      <c r="W215" s="13"/>
      <c r="X215" s="13"/>
      <c r="Y215" s="13"/>
    </row>
    <row r="216" spans="1:25" s="77" customFormat="1" ht="6" customHeight="1" x14ac:dyDescent="0.3">
      <c r="A216" s="34" t="s">
        <v>41</v>
      </c>
      <c r="B216" s="35"/>
      <c r="C216" s="35"/>
      <c r="D216" s="35"/>
      <c r="E216" s="35"/>
      <c r="F216" s="35"/>
      <c r="G216" s="35"/>
      <c r="H216" s="35"/>
      <c r="I216" s="47"/>
      <c r="J216" s="35"/>
      <c r="K216" s="35"/>
      <c r="L216" s="47"/>
      <c r="M216" s="35"/>
      <c r="N216" s="47"/>
      <c r="O216" s="47"/>
      <c r="P216" s="35"/>
      <c r="Q216" s="35"/>
      <c r="R216" s="35"/>
      <c r="S216" s="35"/>
      <c r="T216" s="35"/>
      <c r="U216" s="35"/>
      <c r="V216" s="35"/>
      <c r="W216" s="35"/>
      <c r="X216" s="35"/>
      <c r="Y216" s="68"/>
    </row>
    <row r="217" spans="1:25" s="77" customFormat="1" ht="16.5" customHeight="1" x14ac:dyDescent="0.3">
      <c r="A217" s="8" t="s">
        <v>126</v>
      </c>
      <c r="B217" s="8" t="s">
        <v>43</v>
      </c>
      <c r="C217" s="8">
        <v>1</v>
      </c>
      <c r="D217" s="8" t="s">
        <v>275</v>
      </c>
      <c r="E217" s="74" t="str">
        <f t="shared" ref="E217:E222" si="118">A217&amp;B217&amp;"wb0"&amp;C217</f>
        <v>vshpwb01</v>
      </c>
      <c r="F217" s="75" t="s">
        <v>23</v>
      </c>
      <c r="G217" s="74" t="e">
        <f>VLOOKUP(IF(B217="itc",LEFT(F217,LEN(F217)-14),F217),'Domain별 코드 체계'!$B$5:$G$55,5,0)</f>
        <v>#N/A</v>
      </c>
      <c r="H217" s="8" t="s">
        <v>8</v>
      </c>
      <c r="I217" s="10" t="e">
        <f t="shared" ref="I217:I222" si="119">CONCATENATE(UPPER(IF(A217="d","P",A217)),"-",G217,"-",H217)</f>
        <v>#N/A</v>
      </c>
      <c r="J217" s="62" t="s">
        <v>33</v>
      </c>
      <c r="K217" s="5">
        <v>1</v>
      </c>
      <c r="L217" s="5" t="e">
        <f t="shared" ref="L217:L222" si="120">CONCATENATE(I217,"-",J217,C217,K217)</f>
        <v>#N/A</v>
      </c>
      <c r="M217" s="7" t="s">
        <v>240</v>
      </c>
      <c r="N217" s="10" t="e">
        <f>LEFT(VLOOKUP(F217,'WEB Domain'!D:H,6,0),3)&amp;IF(J217="S",9,K217)</f>
        <v>#N/A</v>
      </c>
      <c r="O217" s="10" t="e">
        <f>LEFT(VLOOKUP(F217,'WEB Domain'!D:H,6,0),3)&amp;IF(J217="S",9-1,K217-1)</f>
        <v>#N/A</v>
      </c>
      <c r="P217" s="14" t="e">
        <f t="shared" ref="P217:P222" si="121">IF(J217="F",IF(K217=1,N217-2000,""),"")</f>
        <v>#N/A</v>
      </c>
      <c r="Q217" s="5" t="e">
        <f t="shared" ref="Q217:Q222" si="122">IF(J217="F",IF(K217=1,N217-1999,N217-2000+K217),N217-2001)</f>
        <v>#N/A</v>
      </c>
      <c r="R217" s="5" t="e">
        <f t="shared" ref="R217:R222" si="123">Q217+1</f>
        <v>#N/A</v>
      </c>
      <c r="S217" s="5" t="s">
        <v>157</v>
      </c>
      <c r="T217" s="13" t="e">
        <f t="shared" ref="T217:T222" si="124">CONCATENATE("/",LOWER(B217),"/chn/",LOWER(LEFT(G217,3)),"/webApps")</f>
        <v>#N/A</v>
      </c>
      <c r="U217" s="13" t="e">
        <f t="shared" ref="U217:U222" si="125">CONCATENATE("/log/ohs12/",I217,"/",L217)</f>
        <v>#N/A</v>
      </c>
      <c r="V217" s="13"/>
      <c r="W217" s="13"/>
      <c r="X217" s="13"/>
      <c r="Y217" s="13"/>
    </row>
    <row r="218" spans="1:25" s="77" customFormat="1" ht="16.5" customHeight="1" x14ac:dyDescent="0.3">
      <c r="A218" s="8" t="s">
        <v>126</v>
      </c>
      <c r="B218" s="8" t="s">
        <v>43</v>
      </c>
      <c r="C218" s="8">
        <v>1</v>
      </c>
      <c r="D218" s="8" t="s">
        <v>275</v>
      </c>
      <c r="E218" s="74" t="str">
        <f t="shared" si="118"/>
        <v>vshpwb01</v>
      </c>
      <c r="F218" s="75" t="s">
        <v>23</v>
      </c>
      <c r="G218" s="74" t="e">
        <f>VLOOKUP(IF(B218="itc",LEFT(F218,LEN(F218)-14),F218),'Domain별 코드 체계'!$B$5:$G$55,5,0)</f>
        <v>#N/A</v>
      </c>
      <c r="H218" s="8" t="s">
        <v>8</v>
      </c>
      <c r="I218" s="10" t="e">
        <f t="shared" si="119"/>
        <v>#N/A</v>
      </c>
      <c r="J218" s="62" t="s">
        <v>504</v>
      </c>
      <c r="K218" s="5">
        <v>1</v>
      </c>
      <c r="L218" s="5" t="e">
        <f t="shared" si="120"/>
        <v>#N/A</v>
      </c>
      <c r="M218" s="7" t="s">
        <v>241</v>
      </c>
      <c r="N218" s="10" t="e">
        <f>LEFT(VLOOKUP(F218,'WEB Domain'!D:H,6,0),3)&amp;IF(J218="S",9,K218)</f>
        <v>#N/A</v>
      </c>
      <c r="O218" s="10" t="e">
        <f>LEFT(VLOOKUP(F218,'WEB Domain'!D:H,6,0),3)&amp;IF(J218="S",9-1,K218-1)</f>
        <v>#N/A</v>
      </c>
      <c r="P218" s="14" t="str">
        <f t="shared" si="121"/>
        <v/>
      </c>
      <c r="Q218" s="5" t="e">
        <f t="shared" si="122"/>
        <v>#N/A</v>
      </c>
      <c r="R218" s="5" t="e">
        <f t="shared" si="123"/>
        <v>#N/A</v>
      </c>
      <c r="S218" s="5" t="s">
        <v>157</v>
      </c>
      <c r="T218" s="13" t="e">
        <f t="shared" si="124"/>
        <v>#N/A</v>
      </c>
      <c r="U218" s="13" t="e">
        <f t="shared" si="125"/>
        <v>#N/A</v>
      </c>
      <c r="V218" s="13"/>
      <c r="W218" s="13"/>
      <c r="X218" s="13"/>
      <c r="Y218" s="13"/>
    </row>
    <row r="219" spans="1:25" s="77" customFormat="1" ht="16.5" customHeight="1" x14ac:dyDescent="0.3">
      <c r="A219" s="8" t="s">
        <v>126</v>
      </c>
      <c r="B219" s="8" t="s">
        <v>43</v>
      </c>
      <c r="C219" s="8">
        <v>1</v>
      </c>
      <c r="D219" s="8" t="s">
        <v>275</v>
      </c>
      <c r="E219" s="74" t="str">
        <f t="shared" si="118"/>
        <v>vshpwb01</v>
      </c>
      <c r="F219" s="75" t="s">
        <v>185</v>
      </c>
      <c r="G219" s="74" t="e">
        <f>VLOOKUP(IF(B219="itc",LEFT(F219,LEN(F219)-14),F219),'Domain별 코드 체계'!$B$5:$G$55,5,0)</f>
        <v>#N/A</v>
      </c>
      <c r="H219" s="8" t="s">
        <v>8</v>
      </c>
      <c r="I219" s="10" t="e">
        <f t="shared" si="119"/>
        <v>#N/A</v>
      </c>
      <c r="J219" s="62" t="s">
        <v>33</v>
      </c>
      <c r="K219" s="5">
        <v>1</v>
      </c>
      <c r="L219" s="5" t="e">
        <f t="shared" si="120"/>
        <v>#N/A</v>
      </c>
      <c r="M219" s="7" t="s">
        <v>243</v>
      </c>
      <c r="N219" s="10" t="e">
        <f>LEFT(VLOOKUP(F219,'WEB Domain'!D:H,6,0),3)&amp;IF(J219="S",9,K219)</f>
        <v>#N/A</v>
      </c>
      <c r="O219" s="10" t="e">
        <f>LEFT(VLOOKUP(F219,'WEB Domain'!D:H,6,0),3)&amp;IF(J219="S",9-1,K219-1)</f>
        <v>#N/A</v>
      </c>
      <c r="P219" s="14" t="e">
        <f t="shared" si="121"/>
        <v>#N/A</v>
      </c>
      <c r="Q219" s="5" t="e">
        <f t="shared" si="122"/>
        <v>#N/A</v>
      </c>
      <c r="R219" s="5" t="e">
        <f t="shared" si="123"/>
        <v>#N/A</v>
      </c>
      <c r="S219" s="5" t="s">
        <v>157</v>
      </c>
      <c r="T219" s="13" t="e">
        <f t="shared" si="124"/>
        <v>#N/A</v>
      </c>
      <c r="U219" s="13" t="e">
        <f t="shared" si="125"/>
        <v>#N/A</v>
      </c>
      <c r="V219" s="13"/>
      <c r="W219" s="13"/>
      <c r="X219" s="13"/>
      <c r="Y219" s="13"/>
    </row>
    <row r="220" spans="1:25" s="77" customFormat="1" ht="16.5" customHeight="1" x14ac:dyDescent="0.3">
      <c r="A220" s="8" t="s">
        <v>126</v>
      </c>
      <c r="B220" s="8" t="s">
        <v>43</v>
      </c>
      <c r="C220" s="8">
        <v>1</v>
      </c>
      <c r="D220" s="8" t="s">
        <v>275</v>
      </c>
      <c r="E220" s="74" t="str">
        <f t="shared" si="118"/>
        <v>vshpwb01</v>
      </c>
      <c r="F220" s="75" t="s">
        <v>187</v>
      </c>
      <c r="G220" s="74" t="e">
        <f>VLOOKUP(IF(B220="itc",LEFT(F220,LEN(F220)-14),F220),'Domain별 코드 체계'!$B$5:$G$55,5,0)</f>
        <v>#N/A</v>
      </c>
      <c r="H220" s="8" t="s">
        <v>8</v>
      </c>
      <c r="I220" s="10" t="e">
        <f t="shared" si="119"/>
        <v>#N/A</v>
      </c>
      <c r="J220" s="62" t="s">
        <v>33</v>
      </c>
      <c r="K220" s="5">
        <v>1</v>
      </c>
      <c r="L220" s="5" t="e">
        <f t="shared" si="120"/>
        <v>#N/A</v>
      </c>
      <c r="M220" s="7" t="s">
        <v>244</v>
      </c>
      <c r="N220" s="10" t="e">
        <f>LEFT(VLOOKUP(F220,'WEB Domain'!D:H,6,0),3)&amp;IF(J220="S",9,K220)</f>
        <v>#N/A</v>
      </c>
      <c r="O220" s="10" t="e">
        <f>LEFT(VLOOKUP(F220,'WEB Domain'!D:H,6,0),3)&amp;IF(J220="S",9-1,K220-1)</f>
        <v>#N/A</v>
      </c>
      <c r="P220" s="14" t="e">
        <f t="shared" si="121"/>
        <v>#N/A</v>
      </c>
      <c r="Q220" s="5" t="e">
        <f t="shared" si="122"/>
        <v>#N/A</v>
      </c>
      <c r="R220" s="5" t="e">
        <f t="shared" si="123"/>
        <v>#N/A</v>
      </c>
      <c r="S220" s="5" t="s">
        <v>157</v>
      </c>
      <c r="T220" s="13" t="e">
        <f t="shared" si="124"/>
        <v>#N/A</v>
      </c>
      <c r="U220" s="13" t="e">
        <f t="shared" si="125"/>
        <v>#N/A</v>
      </c>
      <c r="V220" s="13"/>
      <c r="W220" s="13"/>
      <c r="X220" s="13"/>
      <c r="Y220" s="13"/>
    </row>
    <row r="221" spans="1:25" s="77" customFormat="1" ht="16.5" customHeight="1" x14ac:dyDescent="0.3">
      <c r="A221" s="8" t="s">
        <v>126</v>
      </c>
      <c r="B221" s="8" t="s">
        <v>43</v>
      </c>
      <c r="C221" s="8">
        <v>1</v>
      </c>
      <c r="D221" s="8" t="s">
        <v>275</v>
      </c>
      <c r="E221" s="74" t="str">
        <f t="shared" si="118"/>
        <v>vshpwb01</v>
      </c>
      <c r="F221" s="75" t="s">
        <v>24</v>
      </c>
      <c r="G221" s="74" t="e">
        <f>VLOOKUP(IF(B221="itc",LEFT(F221,LEN(F221)-14),F221),'Domain별 코드 체계'!$B$5:$G$55,5,0)</f>
        <v>#N/A</v>
      </c>
      <c r="H221" s="8" t="s">
        <v>8</v>
      </c>
      <c r="I221" s="10" t="e">
        <f t="shared" si="119"/>
        <v>#N/A</v>
      </c>
      <c r="J221" s="62" t="s">
        <v>33</v>
      </c>
      <c r="K221" s="5">
        <v>1</v>
      </c>
      <c r="L221" s="5" t="e">
        <f t="shared" si="120"/>
        <v>#N/A</v>
      </c>
      <c r="M221" s="7" t="s">
        <v>245</v>
      </c>
      <c r="N221" s="10" t="e">
        <f>LEFT(VLOOKUP(F221,'WEB Domain'!D:H,6,0),3)&amp;IF(J221="S",9,K221)</f>
        <v>#N/A</v>
      </c>
      <c r="O221" s="10" t="e">
        <f>LEFT(VLOOKUP(F221,'WEB Domain'!D:H,6,0),3)&amp;IF(J221="S",9-1,K221-1)</f>
        <v>#N/A</v>
      </c>
      <c r="P221" s="14" t="e">
        <f t="shared" si="121"/>
        <v>#N/A</v>
      </c>
      <c r="Q221" s="5" t="e">
        <f t="shared" si="122"/>
        <v>#N/A</v>
      </c>
      <c r="R221" s="5" t="e">
        <f t="shared" si="123"/>
        <v>#N/A</v>
      </c>
      <c r="S221" s="5" t="s">
        <v>157</v>
      </c>
      <c r="T221" s="13" t="e">
        <f t="shared" si="124"/>
        <v>#N/A</v>
      </c>
      <c r="U221" s="13" t="e">
        <f t="shared" si="125"/>
        <v>#N/A</v>
      </c>
      <c r="V221" s="13"/>
      <c r="W221" s="13"/>
      <c r="X221" s="13"/>
      <c r="Y221" s="13"/>
    </row>
    <row r="222" spans="1:25" s="77" customFormat="1" ht="16.5" customHeight="1" x14ac:dyDescent="0.3">
      <c r="A222" s="8" t="s">
        <v>126</v>
      </c>
      <c r="B222" s="8" t="s">
        <v>43</v>
      </c>
      <c r="C222" s="8">
        <v>1</v>
      </c>
      <c r="D222" s="8" t="s">
        <v>275</v>
      </c>
      <c r="E222" s="74" t="str">
        <f t="shared" si="118"/>
        <v>vshpwb01</v>
      </c>
      <c r="F222" s="75" t="s">
        <v>24</v>
      </c>
      <c r="G222" s="74" t="e">
        <f>VLOOKUP(IF(B222="itc",LEFT(F222,LEN(F222)-14),F222),'Domain별 코드 체계'!$B$5:$G$55,5,0)</f>
        <v>#N/A</v>
      </c>
      <c r="H222" s="8" t="s">
        <v>8</v>
      </c>
      <c r="I222" s="10" t="e">
        <f t="shared" si="119"/>
        <v>#N/A</v>
      </c>
      <c r="J222" s="62" t="s">
        <v>504</v>
      </c>
      <c r="K222" s="5">
        <v>1</v>
      </c>
      <c r="L222" s="5" t="e">
        <f t="shared" si="120"/>
        <v>#N/A</v>
      </c>
      <c r="M222" s="7" t="s">
        <v>242</v>
      </c>
      <c r="N222" s="10" t="e">
        <f>LEFT(VLOOKUP(F222,'WEB Domain'!D:H,6,0),3)&amp;IF(J222="S",9,K222)</f>
        <v>#N/A</v>
      </c>
      <c r="O222" s="10" t="e">
        <f>LEFT(VLOOKUP(F222,'WEB Domain'!D:H,6,0),3)&amp;IF(J222="S",9-1,K222-1)</f>
        <v>#N/A</v>
      </c>
      <c r="P222" s="14" t="str">
        <f t="shared" si="121"/>
        <v/>
      </c>
      <c r="Q222" s="5" t="e">
        <f t="shared" si="122"/>
        <v>#N/A</v>
      </c>
      <c r="R222" s="5" t="e">
        <f t="shared" si="123"/>
        <v>#N/A</v>
      </c>
      <c r="S222" s="5" t="s">
        <v>157</v>
      </c>
      <c r="T222" s="13" t="e">
        <f t="shared" si="124"/>
        <v>#N/A</v>
      </c>
      <c r="U222" s="13" t="e">
        <f t="shared" si="125"/>
        <v>#N/A</v>
      </c>
      <c r="V222" s="13"/>
      <c r="W222" s="13"/>
      <c r="X222" s="13"/>
      <c r="Y222" s="13"/>
    </row>
    <row r="223" spans="1:25" s="77" customFormat="1" ht="6" customHeight="1" x14ac:dyDescent="0.3">
      <c r="A223" s="34" t="s">
        <v>41</v>
      </c>
      <c r="B223" s="35"/>
      <c r="C223" s="35"/>
      <c r="D223" s="35"/>
      <c r="E223" s="35"/>
      <c r="F223" s="35"/>
      <c r="G223" s="35"/>
      <c r="H223" s="35"/>
      <c r="I223" s="47"/>
      <c r="J223" s="35"/>
      <c r="K223" s="35"/>
      <c r="L223" s="47"/>
      <c r="M223" s="35"/>
      <c r="N223" s="47"/>
      <c r="O223" s="47"/>
      <c r="P223" s="35"/>
      <c r="Q223" s="35"/>
      <c r="R223" s="35"/>
      <c r="S223" s="35"/>
      <c r="T223" s="35"/>
      <c r="U223" s="35"/>
      <c r="V223" s="35"/>
      <c r="W223" s="35"/>
      <c r="X223" s="35"/>
      <c r="Y223" s="68"/>
    </row>
    <row r="224" spans="1:25" s="77" customFormat="1" ht="16.5" customHeight="1" x14ac:dyDescent="0.3">
      <c r="A224" s="5" t="s">
        <v>291</v>
      </c>
      <c r="B224" s="5" t="s">
        <v>43</v>
      </c>
      <c r="C224" s="5">
        <v>1</v>
      </c>
      <c r="D224" s="5" t="s">
        <v>292</v>
      </c>
      <c r="E224" s="60" t="s">
        <v>346</v>
      </c>
      <c r="F224" s="33" t="s">
        <v>289</v>
      </c>
      <c r="G224" s="6" t="e">
        <f>VLOOKUP(IF(B224="itc",LEFT(F224,LEN(F224)-14),F224),'Domain별 코드 체계'!$B$5:$G$55,5,0)</f>
        <v>#N/A</v>
      </c>
      <c r="H224" s="5" t="s">
        <v>8</v>
      </c>
      <c r="I224" s="10" t="e">
        <f t="shared" ref="I224" si="126">CONCATENATE(UPPER(IF(A224="d","P",A224)),"-",G224,"-",H224)</f>
        <v>#N/A</v>
      </c>
      <c r="J224" s="62" t="s">
        <v>33</v>
      </c>
      <c r="K224" s="5">
        <v>1</v>
      </c>
      <c r="L224" s="5" t="e">
        <f>CONCATENATE(I224,"-",J224,C224,K224)</f>
        <v>#N/A</v>
      </c>
      <c r="M224" s="7" t="s">
        <v>287</v>
      </c>
      <c r="N224" s="10" t="e">
        <f>LEFT(VLOOKUP(F224,'WEB Domain'!D:H,6,0),3)&amp;IF(J224="S",9,K224)</f>
        <v>#N/A</v>
      </c>
      <c r="O224" s="10" t="e">
        <f>LEFT(VLOOKUP(F224,'WEB Domain'!D:H,6,0),3)&amp;IF(J224="S",9-1,K224-1)</f>
        <v>#N/A</v>
      </c>
      <c r="P224" s="14" t="e">
        <f>IF(J224="F",IF(K224=1,N224-2000,""),"")</f>
        <v>#N/A</v>
      </c>
      <c r="Q224" s="5" t="e">
        <f>IF(J224="F",IF(K224=1,N224-1999,N224-2000+K224),N224-2001)</f>
        <v>#N/A</v>
      </c>
      <c r="R224" s="5" t="e">
        <f t="shared" ref="R224" si="127">Q224+1</f>
        <v>#N/A</v>
      </c>
      <c r="S224" s="5" t="s">
        <v>157</v>
      </c>
      <c r="T224" s="13" t="e">
        <f>CONCATENATE("/",LOWER(B224),"/chn/",LOWER(LEFT(G224,3)),"/webApps")</f>
        <v>#N/A</v>
      </c>
      <c r="U224" s="13" t="e">
        <f>CONCATENATE("/log/ohs12/",I224,"/",L224)</f>
        <v>#N/A</v>
      </c>
      <c r="V224" s="13"/>
      <c r="W224" s="13"/>
      <c r="X224" s="13"/>
      <c r="Y224" s="13"/>
    </row>
    <row r="225" spans="1:25" s="77" customFormat="1" ht="16.5" customHeight="1" x14ac:dyDescent="0.3">
      <c r="A225" s="8" t="s">
        <v>345</v>
      </c>
      <c r="B225" s="8" t="s">
        <v>137</v>
      </c>
      <c r="C225" s="8">
        <v>1</v>
      </c>
      <c r="D225" s="8" t="s">
        <v>328</v>
      </c>
      <c r="E225" s="74" t="s">
        <v>347</v>
      </c>
      <c r="F225" s="33" t="s">
        <v>194</v>
      </c>
      <c r="G225" s="74" t="s">
        <v>10</v>
      </c>
      <c r="H225" s="8" t="s">
        <v>22</v>
      </c>
      <c r="I225" s="10" t="s">
        <v>330</v>
      </c>
      <c r="J225" s="62" t="s">
        <v>324</v>
      </c>
      <c r="K225" s="5">
        <v>1</v>
      </c>
      <c r="L225" s="5" t="s">
        <v>329</v>
      </c>
      <c r="M225" s="7" t="s">
        <v>194</v>
      </c>
      <c r="N225" s="10" t="s">
        <v>128</v>
      </c>
      <c r="O225" s="10" t="s">
        <v>325</v>
      </c>
      <c r="P225" s="14" t="s">
        <v>129</v>
      </c>
      <c r="Q225" s="5" t="s">
        <v>130</v>
      </c>
      <c r="R225" s="5" t="s">
        <v>131</v>
      </c>
      <c r="S225" s="5" t="s">
        <v>157</v>
      </c>
      <c r="T225" s="13" t="s">
        <v>341</v>
      </c>
      <c r="U225" s="13" t="s">
        <v>331</v>
      </c>
      <c r="V225" s="13"/>
      <c r="W225" s="13"/>
      <c r="X225" s="13"/>
      <c r="Y225" s="13"/>
    </row>
    <row r="226" spans="1:25" s="77" customFormat="1" ht="16.5" customHeight="1" x14ac:dyDescent="0.3">
      <c r="A226" s="8" t="s">
        <v>345</v>
      </c>
      <c r="B226" s="8" t="s">
        <v>137</v>
      </c>
      <c r="C226" s="8">
        <v>1</v>
      </c>
      <c r="D226" s="8" t="s">
        <v>328</v>
      </c>
      <c r="E226" s="74" t="s">
        <v>347</v>
      </c>
      <c r="F226" s="33" t="s">
        <v>186</v>
      </c>
      <c r="G226" s="74" t="s">
        <v>305</v>
      </c>
      <c r="H226" s="8" t="s">
        <v>22</v>
      </c>
      <c r="I226" s="10" t="s">
        <v>332</v>
      </c>
      <c r="J226" s="62" t="s">
        <v>324</v>
      </c>
      <c r="K226" s="5">
        <v>1</v>
      </c>
      <c r="L226" s="5" t="s">
        <v>333</v>
      </c>
      <c r="M226" s="7" t="s">
        <v>186</v>
      </c>
      <c r="N226" s="10" t="s">
        <v>308</v>
      </c>
      <c r="O226" s="10" t="s">
        <v>325</v>
      </c>
      <c r="P226" s="14" t="s">
        <v>309</v>
      </c>
      <c r="Q226" s="5" t="s">
        <v>310</v>
      </c>
      <c r="R226" s="5" t="s">
        <v>311</v>
      </c>
      <c r="S226" s="5" t="s">
        <v>157</v>
      </c>
      <c r="T226" s="13" t="s">
        <v>342</v>
      </c>
      <c r="U226" s="13" t="s">
        <v>334</v>
      </c>
      <c r="V226" s="13"/>
      <c r="W226" s="13"/>
      <c r="X226" s="13"/>
      <c r="Y226" s="13"/>
    </row>
    <row r="227" spans="1:25" s="77" customFormat="1" ht="16.5" customHeight="1" x14ac:dyDescent="0.3">
      <c r="A227" s="8" t="s">
        <v>345</v>
      </c>
      <c r="B227" s="8" t="s">
        <v>137</v>
      </c>
      <c r="C227" s="8">
        <v>1</v>
      </c>
      <c r="D227" s="8" t="s">
        <v>328</v>
      </c>
      <c r="E227" s="74" t="s">
        <v>347</v>
      </c>
      <c r="F227" s="33" t="s">
        <v>188</v>
      </c>
      <c r="G227" s="74" t="s">
        <v>313</v>
      </c>
      <c r="H227" s="8" t="s">
        <v>22</v>
      </c>
      <c r="I227" s="10" t="s">
        <v>335</v>
      </c>
      <c r="J227" s="62" t="s">
        <v>324</v>
      </c>
      <c r="K227" s="5">
        <v>1</v>
      </c>
      <c r="L227" s="5" t="s">
        <v>336</v>
      </c>
      <c r="M227" s="7" t="s">
        <v>188</v>
      </c>
      <c r="N227" s="10" t="s">
        <v>316</v>
      </c>
      <c r="O227" s="10" t="s">
        <v>325</v>
      </c>
      <c r="P227" s="14" t="s">
        <v>317</v>
      </c>
      <c r="Q227" s="5" t="s">
        <v>318</v>
      </c>
      <c r="R227" s="5" t="s">
        <v>319</v>
      </c>
      <c r="S227" s="5" t="s">
        <v>157</v>
      </c>
      <c r="T227" s="13" t="s">
        <v>343</v>
      </c>
      <c r="U227" s="13" t="s">
        <v>337</v>
      </c>
      <c r="V227" s="13"/>
      <c r="W227" s="13"/>
      <c r="X227" s="13"/>
      <c r="Y227" s="13"/>
    </row>
    <row r="228" spans="1:25" s="77" customFormat="1" ht="13.5" x14ac:dyDescent="0.3">
      <c r="A228" s="8" t="s">
        <v>345</v>
      </c>
      <c r="B228" s="8" t="s">
        <v>137</v>
      </c>
      <c r="C228" s="8">
        <v>1</v>
      </c>
      <c r="D228" s="8" t="s">
        <v>328</v>
      </c>
      <c r="E228" s="74" t="s">
        <v>347</v>
      </c>
      <c r="F228" s="33" t="s">
        <v>195</v>
      </c>
      <c r="G228" s="74" t="s">
        <v>11</v>
      </c>
      <c r="H228" s="8" t="s">
        <v>22</v>
      </c>
      <c r="I228" s="10" t="s">
        <v>338</v>
      </c>
      <c r="J228" s="62" t="s">
        <v>324</v>
      </c>
      <c r="K228" s="5">
        <v>1</v>
      </c>
      <c r="L228" s="5" t="s">
        <v>339</v>
      </c>
      <c r="M228" s="7" t="s">
        <v>195</v>
      </c>
      <c r="N228" s="10" t="s">
        <v>133</v>
      </c>
      <c r="O228" s="10" t="s">
        <v>325</v>
      </c>
      <c r="P228" s="14" t="s">
        <v>134</v>
      </c>
      <c r="Q228" s="5" t="s">
        <v>135</v>
      </c>
      <c r="R228" s="5" t="s">
        <v>136</v>
      </c>
      <c r="S228" s="5" t="s">
        <v>157</v>
      </c>
      <c r="T228" s="13" t="s">
        <v>162</v>
      </c>
      <c r="U228" s="13" t="s">
        <v>340</v>
      </c>
      <c r="V228" s="13"/>
      <c r="W228" s="13"/>
      <c r="X228" s="13"/>
      <c r="Y228" s="13"/>
    </row>
    <row r="229" spans="1:25" s="77" customFormat="1" ht="6" customHeight="1" x14ac:dyDescent="0.3">
      <c r="A229" s="34" t="s">
        <v>41</v>
      </c>
      <c r="B229" s="35"/>
      <c r="C229" s="35"/>
      <c r="D229" s="35"/>
      <c r="E229" s="35"/>
      <c r="F229" s="35"/>
      <c r="G229" s="35"/>
      <c r="H229" s="35"/>
      <c r="I229" s="47"/>
      <c r="J229" s="35"/>
      <c r="K229" s="35"/>
      <c r="L229" s="47"/>
      <c r="M229" s="35"/>
      <c r="N229" s="47"/>
      <c r="O229" s="47"/>
      <c r="P229" s="35"/>
      <c r="Q229" s="35"/>
      <c r="R229" s="35"/>
      <c r="S229" s="35"/>
      <c r="T229" s="35"/>
      <c r="U229" s="35"/>
      <c r="V229" s="35"/>
      <c r="W229" s="35"/>
      <c r="X229" s="35"/>
      <c r="Y229" s="68"/>
    </row>
    <row r="230" spans="1:25" s="77" customFormat="1" ht="16.5" customHeight="1" x14ac:dyDescent="0.3">
      <c r="A230" s="8" t="s">
        <v>126</v>
      </c>
      <c r="B230" s="8" t="s">
        <v>514</v>
      </c>
      <c r="C230" s="8">
        <v>1</v>
      </c>
      <c r="D230" s="8" t="s">
        <v>273</v>
      </c>
      <c r="E230" s="74" t="str">
        <f t="shared" ref="E230" si="128">A230&amp;B230&amp;"wb0"&amp;C230</f>
        <v>vapcwb01</v>
      </c>
      <c r="F230" s="75" t="s">
        <v>179</v>
      </c>
      <c r="G230" s="74" t="e">
        <f>VLOOKUP(IF(B230="itc",LEFT(F230,LEN(F230)-14),F230),'Domain별 코드 체계'!$B$5:$G$55,5,0)</f>
        <v>#N/A</v>
      </c>
      <c r="H230" s="8" t="s">
        <v>515</v>
      </c>
      <c r="I230" s="10" t="e">
        <f>CONCATENATE(UPPER(IF(A230="d","P",A230)),"-",G230,"-",H230)</f>
        <v>#N/A</v>
      </c>
      <c r="J230" s="62" t="s">
        <v>33</v>
      </c>
      <c r="K230" s="5">
        <v>1</v>
      </c>
      <c r="L230" s="5" t="e">
        <f>CONCATENATE(I230,"-",J230,C230,K230)</f>
        <v>#N/A</v>
      </c>
      <c r="M230" s="7" t="s">
        <v>516</v>
      </c>
      <c r="N230" s="10" t="e">
        <f>LEFT(VLOOKUP(F230,'WEB Domain'!D:H,6,0),3)&amp;IF(J230="S",9,K230)</f>
        <v>#N/A</v>
      </c>
      <c r="O230" s="10" t="e">
        <f>LEFT(VLOOKUP(F230,'WEB Domain'!D:H,6,0),3)&amp;IF(J230="S",9-1,K230-1)</f>
        <v>#N/A</v>
      </c>
      <c r="P230" s="14" t="e">
        <f>IF(J230="F",IF(K230=1,N230-2000,""),"")</f>
        <v>#N/A</v>
      </c>
      <c r="Q230" s="5" t="e">
        <f>IF(J230="F",IF(K230=1,N230-1999,N230-2000+K230),N230-2001)</f>
        <v>#N/A</v>
      </c>
      <c r="R230" s="5" t="e">
        <f t="shared" ref="R230:R232" si="129">Q230+1</f>
        <v>#N/A</v>
      </c>
      <c r="S230" s="5" t="s">
        <v>157</v>
      </c>
      <c r="T230" s="13" t="e">
        <f>CONCATENATE("/",LOWER(B230),"/chn/",LOWER(LEFT(G230,3)),"/webApps")</f>
        <v>#N/A</v>
      </c>
      <c r="U230" s="13" t="e">
        <f>CONCATENATE("/log/ohs12/",I230,"/",L230)</f>
        <v>#N/A</v>
      </c>
      <c r="V230" s="13"/>
      <c r="W230" s="13"/>
      <c r="X230" s="13"/>
      <c r="Y230" s="13"/>
    </row>
    <row r="231" spans="1:25" s="77" customFormat="1" ht="6" customHeight="1" x14ac:dyDescent="0.3">
      <c r="A231" s="34" t="s">
        <v>41</v>
      </c>
      <c r="B231" s="35"/>
      <c r="C231" s="35"/>
      <c r="D231" s="35"/>
      <c r="E231" s="35"/>
      <c r="F231" s="35"/>
      <c r="G231" s="35"/>
      <c r="H231" s="35"/>
      <c r="I231" s="47"/>
      <c r="J231" s="35"/>
      <c r="K231" s="35"/>
      <c r="L231" s="47"/>
      <c r="M231" s="35"/>
      <c r="N231" s="47"/>
      <c r="O231" s="47"/>
      <c r="P231" s="35"/>
      <c r="Q231" s="35"/>
      <c r="R231" s="35"/>
      <c r="S231" s="35"/>
      <c r="T231" s="35"/>
      <c r="U231" s="35"/>
      <c r="V231" s="35"/>
      <c r="W231" s="35"/>
      <c r="X231" s="35"/>
      <c r="Y231" s="68"/>
    </row>
    <row r="232" spans="1:25" s="77" customFormat="1" ht="16.5" customHeight="1" x14ac:dyDescent="0.3">
      <c r="A232" s="8" t="s">
        <v>126</v>
      </c>
      <c r="B232" s="8" t="s">
        <v>122</v>
      </c>
      <c r="C232" s="8">
        <v>1</v>
      </c>
      <c r="D232" s="8" t="s">
        <v>517</v>
      </c>
      <c r="E232" s="74" t="str">
        <f t="shared" ref="E232" si="130">A232&amp;B232&amp;"wb0"&amp;C232</f>
        <v>volbwb01</v>
      </c>
      <c r="F232" s="75" t="s">
        <v>82</v>
      </c>
      <c r="G232" s="74" t="e">
        <f>VLOOKUP(IF(B232="itc",LEFT(F232,LEN(F232)-14),F232),'Domain별 코드 체계'!$B$5:$G$55,5,0)</f>
        <v>#N/A</v>
      </c>
      <c r="H232" s="8" t="s">
        <v>42</v>
      </c>
      <c r="I232" s="10" t="e">
        <f>CONCATENATE(UPPER(IF(A232="d","P",A232)),"-",G232,"-",H232)</f>
        <v>#N/A</v>
      </c>
      <c r="J232" s="62" t="s">
        <v>33</v>
      </c>
      <c r="K232" s="5">
        <v>1</v>
      </c>
      <c r="L232" s="5" t="e">
        <f>CONCATENATE(I232,"-",J232,C232,K232)</f>
        <v>#N/A</v>
      </c>
      <c r="M232" s="7" t="s">
        <v>518</v>
      </c>
      <c r="N232" s="10" t="e">
        <f>LEFT(VLOOKUP(F232,'WEB Domain'!D:H,6,0),3)&amp;IF(J232="S",9,K232)</f>
        <v>#N/A</v>
      </c>
      <c r="O232" s="10" t="e">
        <f>LEFT(VLOOKUP(F232,'WEB Domain'!D:H,6,0),3)&amp;IF(J232="S",9-1,K232-1)</f>
        <v>#N/A</v>
      </c>
      <c r="P232" s="14" t="e">
        <f>IF(J232="F",IF(K232=1,N232-2000,""),"")</f>
        <v>#N/A</v>
      </c>
      <c r="Q232" s="5" t="e">
        <f>IF(J232="F",IF(K232=1,N232-1999,N232-2000+K232),N232-2001)</f>
        <v>#N/A</v>
      </c>
      <c r="R232" s="5" t="e">
        <f t="shared" si="129"/>
        <v>#N/A</v>
      </c>
      <c r="S232" s="5" t="s">
        <v>157</v>
      </c>
      <c r="T232" s="13" t="e">
        <f>CONCATENATE("/",LOWER(B232),"/chn/",LOWER(LEFT(G232,3)),"/webApps")</f>
        <v>#N/A</v>
      </c>
      <c r="U232" s="13" t="e">
        <f>CONCATENATE("/log/ohs12/",I232,"/",L232)</f>
        <v>#N/A</v>
      </c>
      <c r="V232" s="13"/>
      <c r="W232" s="13"/>
      <c r="X232" s="13"/>
      <c r="Y232" s="13"/>
    </row>
    <row r="233" spans="1:25" ht="6" customHeight="1" x14ac:dyDescent="0.3">
      <c r="A233" s="34" t="s">
        <v>41</v>
      </c>
      <c r="B233" s="35"/>
      <c r="C233" s="35"/>
      <c r="D233" s="35"/>
      <c r="E233" s="35"/>
      <c r="F233" s="35"/>
      <c r="G233" s="35"/>
      <c r="H233" s="35"/>
      <c r="I233" s="47"/>
      <c r="J233" s="35"/>
      <c r="K233" s="35"/>
      <c r="L233" s="47"/>
      <c r="M233" s="35"/>
      <c r="N233" s="47"/>
      <c r="O233" s="47"/>
      <c r="P233" s="35"/>
      <c r="Q233" s="35"/>
      <c r="R233" s="35"/>
      <c r="S233" s="35"/>
      <c r="T233" s="35"/>
      <c r="U233" s="35"/>
      <c r="V233" s="35"/>
      <c r="W233" s="35"/>
      <c r="X233" s="35"/>
      <c r="Y233" s="68"/>
    </row>
  </sheetData>
  <autoFilter ref="A6:Y6"/>
  <dataConsolidate/>
  <mergeCells count="15">
    <mergeCell ref="Y4:Y6"/>
    <mergeCell ref="F5:I5"/>
    <mergeCell ref="J4:U4"/>
    <mergeCell ref="J5:M5"/>
    <mergeCell ref="S5:U5"/>
    <mergeCell ref="F4:I4"/>
    <mergeCell ref="N5:R5"/>
    <mergeCell ref="V4:X4"/>
    <mergeCell ref="V5:V6"/>
    <mergeCell ref="W5:X5"/>
    <mergeCell ref="A4:A6"/>
    <mergeCell ref="B4:B6"/>
    <mergeCell ref="C4:C6"/>
    <mergeCell ref="D4:D6"/>
    <mergeCell ref="E4:E6"/>
  </mergeCells>
  <phoneticPr fontId="2" type="noConversion"/>
  <dataValidations count="3">
    <dataValidation type="list" allowBlank="1" showInputMessage="1" showErrorMessage="1" sqref="S138:S141 S232 S230 S181:S185 S224:S228 S133:S136 S122:S131 S200:S215 S187:S198 S143:S172 S32:S95 S7:S30 S97:S120 S174:S179 S217:S222">
      <formula1>"도메인, 인스턴스"</formula1>
    </dataValidation>
    <dataValidation type="list" allowBlank="1" showInputMessage="1" showErrorMessage="1" sqref="V122:V131 V138:V141 V133:V136 V32:V95 V7:V30 V97:V120">
      <formula1>"운영,통테,-"</formula1>
    </dataValidation>
    <dataValidation type="list" allowBlank="1" showInputMessage="1" showErrorMessage="1" sqref="J232 J230 J224:J228 J181:J185 J138:J141 J133:J136 J122:J131 J200:J215 J187:J198 J143:J172 J32:J95 J7:J30 J97:J120 J174:J179 J217:J222">
      <formula1>"M,F,S"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31"/>
  <sheetViews>
    <sheetView zoomScale="85" zoomScaleNormal="85" workbookViewId="0">
      <selection activeCell="F61" sqref="F61"/>
    </sheetView>
  </sheetViews>
  <sheetFormatPr defaultRowHeight="16.5" x14ac:dyDescent="0.3"/>
  <cols>
    <col min="1" max="1" width="4.75" bestFit="1" customWidth="1"/>
    <col min="2" max="2" width="6.375" bestFit="1" customWidth="1"/>
    <col min="3" max="3" width="4.75" bestFit="1" customWidth="1"/>
    <col min="4" max="4" width="16.25" bestFit="1" customWidth="1"/>
    <col min="5" max="5" width="9.75" bestFit="1" customWidth="1"/>
    <col min="6" max="6" width="35.125" bestFit="1" customWidth="1"/>
    <col min="7" max="7" width="6.25" bestFit="1" customWidth="1"/>
    <col min="8" max="8" width="4.75" bestFit="1" customWidth="1"/>
    <col min="9" max="9" width="13.75" customWidth="1"/>
    <col min="10" max="10" width="5.375" bestFit="1" customWidth="1"/>
    <col min="11" max="11" width="4.5" bestFit="1" customWidth="1"/>
    <col min="12" max="12" width="14.375" bestFit="1" customWidth="1"/>
    <col min="13" max="13" width="44.25" customWidth="1"/>
    <col min="14" max="14" width="6.375" customWidth="1"/>
    <col min="15" max="15" width="7.75" customWidth="1"/>
    <col min="16" max="16" width="6.625" customWidth="1"/>
    <col min="17" max="17" width="6.625" bestFit="1" customWidth="1"/>
    <col min="18" max="18" width="6.375" customWidth="1"/>
    <col min="19" max="19" width="6.375" bestFit="1" customWidth="1"/>
    <col min="20" max="20" width="21.625" bestFit="1" customWidth="1"/>
    <col min="21" max="21" width="33.625" bestFit="1" customWidth="1"/>
    <col min="22" max="22" width="8.25" bestFit="1" customWidth="1"/>
    <col min="23" max="23" width="21.875" customWidth="1"/>
    <col min="24" max="24" width="5.25" bestFit="1" customWidth="1"/>
    <col min="25" max="25" width="34.25" customWidth="1"/>
  </cols>
  <sheetData>
    <row r="1" spans="1:25" x14ac:dyDescent="0.3">
      <c r="N1" s="4"/>
      <c r="R1" s="4"/>
    </row>
    <row r="2" spans="1:25" ht="16.5" hidden="1" customHeight="1" x14ac:dyDescent="0.3">
      <c r="A2" s="181" t="s">
        <v>392</v>
      </c>
      <c r="B2" s="181" t="s">
        <v>477</v>
      </c>
      <c r="C2" s="184" t="s">
        <v>1</v>
      </c>
      <c r="D2" s="184" t="s">
        <v>2</v>
      </c>
      <c r="E2" s="184" t="s">
        <v>393</v>
      </c>
      <c r="F2" s="175" t="s">
        <v>394</v>
      </c>
      <c r="G2" s="176"/>
      <c r="H2" s="176"/>
      <c r="I2" s="177"/>
      <c r="J2" s="178" t="s">
        <v>395</v>
      </c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80"/>
      <c r="V2" s="178" t="s">
        <v>494</v>
      </c>
      <c r="W2" s="179"/>
      <c r="X2" s="180"/>
      <c r="Y2" s="174" t="s">
        <v>396</v>
      </c>
    </row>
    <row r="3" spans="1:25" ht="16.5" hidden="1" customHeight="1" x14ac:dyDescent="0.3">
      <c r="A3" s="183"/>
      <c r="B3" s="183"/>
      <c r="C3" s="185"/>
      <c r="D3" s="185"/>
      <c r="E3" s="185"/>
      <c r="F3" s="175" t="s">
        <v>397</v>
      </c>
      <c r="G3" s="176"/>
      <c r="H3" s="176"/>
      <c r="I3" s="177"/>
      <c r="J3" s="175" t="s">
        <v>398</v>
      </c>
      <c r="K3" s="176"/>
      <c r="L3" s="176"/>
      <c r="M3" s="177"/>
      <c r="N3" s="178" t="s">
        <v>399</v>
      </c>
      <c r="O3" s="179"/>
      <c r="P3" s="179"/>
      <c r="Q3" s="179"/>
      <c r="R3" s="180"/>
      <c r="S3" s="178" t="s">
        <v>400</v>
      </c>
      <c r="T3" s="179"/>
      <c r="U3" s="180"/>
      <c r="V3" s="181" t="s">
        <v>4</v>
      </c>
      <c r="W3" s="178" t="s">
        <v>491</v>
      </c>
      <c r="X3" s="180"/>
      <c r="Y3" s="174"/>
    </row>
    <row r="4" spans="1:25" ht="27" hidden="1" x14ac:dyDescent="0.3">
      <c r="A4" s="182"/>
      <c r="B4" s="182"/>
      <c r="C4" s="186"/>
      <c r="D4" s="186"/>
      <c r="E4" s="186"/>
      <c r="F4" s="66" t="s">
        <v>478</v>
      </c>
      <c r="G4" s="66" t="s">
        <v>401</v>
      </c>
      <c r="H4" s="66" t="s">
        <v>402</v>
      </c>
      <c r="I4" s="66" t="s">
        <v>403</v>
      </c>
      <c r="J4" s="51" t="s">
        <v>479</v>
      </c>
      <c r="K4" s="66" t="s">
        <v>404</v>
      </c>
      <c r="L4" s="66" t="s">
        <v>405</v>
      </c>
      <c r="M4" s="66" t="s">
        <v>406</v>
      </c>
      <c r="N4" s="66" t="s">
        <v>407</v>
      </c>
      <c r="O4" s="65" t="s">
        <v>408</v>
      </c>
      <c r="P4" s="65" t="s">
        <v>409</v>
      </c>
      <c r="Q4" s="65" t="s">
        <v>410</v>
      </c>
      <c r="R4" s="65" t="s">
        <v>411</v>
      </c>
      <c r="S4" s="51" t="s">
        <v>412</v>
      </c>
      <c r="T4" s="65" t="s">
        <v>413</v>
      </c>
      <c r="U4" s="65" t="s">
        <v>414</v>
      </c>
      <c r="V4" s="182"/>
      <c r="W4" s="71" t="s">
        <v>492</v>
      </c>
      <c r="X4" s="71" t="s">
        <v>493</v>
      </c>
      <c r="Y4" s="174"/>
    </row>
    <row r="5" spans="1:25" ht="16.5" hidden="1" customHeight="1" x14ac:dyDescent="0.3">
      <c r="A5" s="5" t="s">
        <v>9</v>
      </c>
      <c r="B5" s="5" t="s">
        <v>419</v>
      </c>
      <c r="C5" s="5">
        <v>1</v>
      </c>
      <c r="D5" s="5" t="s">
        <v>499</v>
      </c>
      <c r="E5" s="6" t="s">
        <v>420</v>
      </c>
      <c r="F5" s="7" t="s">
        <v>44</v>
      </c>
      <c r="G5" s="6" t="s">
        <v>373</v>
      </c>
      <c r="H5" s="5" t="s">
        <v>415</v>
      </c>
      <c r="I5" s="10" t="s">
        <v>416</v>
      </c>
      <c r="J5" s="5" t="s">
        <v>32</v>
      </c>
      <c r="K5" s="5">
        <v>1</v>
      </c>
      <c r="L5" s="5" t="s">
        <v>421</v>
      </c>
      <c r="M5" s="7" t="s">
        <v>422</v>
      </c>
      <c r="N5" s="10">
        <v>9090</v>
      </c>
      <c r="O5" s="10">
        <v>9091</v>
      </c>
      <c r="P5" s="14">
        <v>6091</v>
      </c>
      <c r="Q5" s="14">
        <v>6092</v>
      </c>
      <c r="R5" s="14">
        <v>6093</v>
      </c>
      <c r="S5" s="5" t="s">
        <v>157</v>
      </c>
      <c r="T5" s="13" t="s">
        <v>378</v>
      </c>
      <c r="U5" s="13" t="s">
        <v>424</v>
      </c>
      <c r="V5" s="5" t="s">
        <v>495</v>
      </c>
      <c r="W5" s="13" t="s">
        <v>496</v>
      </c>
      <c r="X5" s="13">
        <v>9998</v>
      </c>
      <c r="Y5" s="5"/>
    </row>
    <row r="6" spans="1:25" ht="16.5" hidden="1" customHeight="1" x14ac:dyDescent="0.3">
      <c r="A6" s="5" t="s">
        <v>9</v>
      </c>
      <c r="B6" s="5" t="s">
        <v>419</v>
      </c>
      <c r="C6" s="5">
        <v>1</v>
      </c>
      <c r="D6" s="5" t="s">
        <v>499</v>
      </c>
      <c r="E6" s="6" t="s">
        <v>420</v>
      </c>
      <c r="F6" s="7" t="s">
        <v>44</v>
      </c>
      <c r="G6" s="6" t="s">
        <v>373</v>
      </c>
      <c r="H6" s="5" t="s">
        <v>415</v>
      </c>
      <c r="I6" s="10" t="s">
        <v>416</v>
      </c>
      <c r="J6" s="5" t="s">
        <v>26</v>
      </c>
      <c r="K6" s="5">
        <v>1</v>
      </c>
      <c r="L6" s="5" t="s">
        <v>417</v>
      </c>
      <c r="M6" s="7" t="s">
        <v>425</v>
      </c>
      <c r="N6" s="10">
        <v>9095</v>
      </c>
      <c r="O6" s="10">
        <v>9096</v>
      </c>
      <c r="P6" s="14"/>
      <c r="Q6" s="14">
        <v>6096</v>
      </c>
      <c r="R6" s="14">
        <v>6097</v>
      </c>
      <c r="S6" s="5" t="s">
        <v>157</v>
      </c>
      <c r="T6" s="13" t="s">
        <v>381</v>
      </c>
      <c r="U6" s="13" t="s">
        <v>426</v>
      </c>
      <c r="V6" s="5" t="s">
        <v>495</v>
      </c>
      <c r="W6" s="13" t="s">
        <v>496</v>
      </c>
      <c r="X6" s="13">
        <v>9998</v>
      </c>
      <c r="Y6" s="5"/>
    </row>
    <row r="7" spans="1:25" ht="16.5" hidden="1" customHeight="1" x14ac:dyDescent="0.3">
      <c r="A7" s="5" t="s">
        <v>9</v>
      </c>
      <c r="B7" s="5" t="s">
        <v>419</v>
      </c>
      <c r="C7" s="5">
        <v>1</v>
      </c>
      <c r="D7" s="5" t="s">
        <v>499</v>
      </c>
      <c r="E7" s="6" t="s">
        <v>420</v>
      </c>
      <c r="F7" s="7" t="s">
        <v>427</v>
      </c>
      <c r="G7" s="6" t="s">
        <v>383</v>
      </c>
      <c r="H7" s="5" t="s">
        <v>415</v>
      </c>
      <c r="I7" s="10" t="s">
        <v>428</v>
      </c>
      <c r="J7" s="5" t="s">
        <v>32</v>
      </c>
      <c r="K7" s="5">
        <v>1</v>
      </c>
      <c r="L7" s="5" t="s">
        <v>429</v>
      </c>
      <c r="M7" s="7" t="s">
        <v>430</v>
      </c>
      <c r="N7" s="10">
        <v>7250</v>
      </c>
      <c r="O7" s="10">
        <v>7251</v>
      </c>
      <c r="P7" s="14">
        <v>6251</v>
      </c>
      <c r="Q7" s="14">
        <v>6252</v>
      </c>
      <c r="R7" s="14">
        <v>6253</v>
      </c>
      <c r="S7" s="5" t="s">
        <v>157</v>
      </c>
      <c r="T7" s="13" t="s">
        <v>431</v>
      </c>
      <c r="U7" s="13" t="s">
        <v>432</v>
      </c>
      <c r="V7" s="5" t="s">
        <v>495</v>
      </c>
      <c r="W7" s="13" t="s">
        <v>496</v>
      </c>
      <c r="X7" s="13">
        <v>9998</v>
      </c>
      <c r="Y7" s="5"/>
    </row>
    <row r="8" spans="1:25" ht="16.5" hidden="1" customHeight="1" x14ac:dyDescent="0.3">
      <c r="A8" s="5" t="s">
        <v>9</v>
      </c>
      <c r="B8" s="5" t="s">
        <v>419</v>
      </c>
      <c r="C8" s="5">
        <v>2</v>
      </c>
      <c r="D8" s="5" t="s">
        <v>500</v>
      </c>
      <c r="E8" s="6" t="s">
        <v>433</v>
      </c>
      <c r="F8" s="7" t="s">
        <v>44</v>
      </c>
      <c r="G8" s="6" t="s">
        <v>373</v>
      </c>
      <c r="H8" s="5" t="s">
        <v>415</v>
      </c>
      <c r="I8" s="10" t="s">
        <v>416</v>
      </c>
      <c r="J8" s="5" t="s">
        <v>32</v>
      </c>
      <c r="K8" s="5">
        <v>1</v>
      </c>
      <c r="L8" s="5" t="s">
        <v>421</v>
      </c>
      <c r="M8" s="7" t="s">
        <v>501</v>
      </c>
      <c r="N8" s="10">
        <v>9090</v>
      </c>
      <c r="O8" s="10">
        <v>9091</v>
      </c>
      <c r="P8" s="14">
        <v>6091</v>
      </c>
      <c r="Q8" s="14">
        <v>6092</v>
      </c>
      <c r="R8" s="14">
        <v>6093</v>
      </c>
      <c r="S8" s="5" t="s">
        <v>157</v>
      </c>
      <c r="T8" s="13" t="s">
        <v>423</v>
      </c>
      <c r="U8" s="13" t="s">
        <v>379</v>
      </c>
      <c r="V8" s="5" t="s">
        <v>495</v>
      </c>
      <c r="W8" s="13" t="s">
        <v>496</v>
      </c>
      <c r="X8" s="13">
        <v>9998</v>
      </c>
      <c r="Y8" s="5"/>
    </row>
    <row r="9" spans="1:25" ht="16.5" hidden="1" customHeight="1" x14ac:dyDescent="0.3">
      <c r="A9" s="5" t="s">
        <v>9</v>
      </c>
      <c r="B9" s="5" t="s">
        <v>419</v>
      </c>
      <c r="C9" s="5">
        <v>2</v>
      </c>
      <c r="D9" s="5" t="s">
        <v>500</v>
      </c>
      <c r="E9" s="6" t="s">
        <v>389</v>
      </c>
      <c r="F9" s="7" t="s">
        <v>44</v>
      </c>
      <c r="G9" s="6" t="s">
        <v>373</v>
      </c>
      <c r="H9" s="5" t="s">
        <v>415</v>
      </c>
      <c r="I9" s="10" t="s">
        <v>374</v>
      </c>
      <c r="J9" s="5" t="s">
        <v>26</v>
      </c>
      <c r="K9" s="5">
        <v>1</v>
      </c>
      <c r="L9" s="5" t="s">
        <v>375</v>
      </c>
      <c r="M9" s="7" t="s">
        <v>502</v>
      </c>
      <c r="N9" s="10">
        <v>9095</v>
      </c>
      <c r="O9" s="10">
        <v>9096</v>
      </c>
      <c r="P9" s="14"/>
      <c r="Q9" s="14">
        <v>6096</v>
      </c>
      <c r="R9" s="14">
        <v>6097</v>
      </c>
      <c r="S9" s="5" t="s">
        <v>157</v>
      </c>
      <c r="T9" s="13" t="s">
        <v>381</v>
      </c>
      <c r="U9" s="13" t="s">
        <v>382</v>
      </c>
      <c r="V9" s="5" t="s">
        <v>495</v>
      </c>
      <c r="W9" s="13" t="s">
        <v>496</v>
      </c>
      <c r="X9" s="13">
        <v>9998</v>
      </c>
      <c r="Y9" s="5"/>
    </row>
    <row r="10" spans="1:25" ht="16.5" hidden="1" customHeight="1" x14ac:dyDescent="0.3">
      <c r="A10" s="5" t="s">
        <v>9</v>
      </c>
      <c r="B10" s="5" t="s">
        <v>419</v>
      </c>
      <c r="C10" s="5">
        <v>2</v>
      </c>
      <c r="D10" s="5" t="s">
        <v>500</v>
      </c>
      <c r="E10" s="6" t="s">
        <v>389</v>
      </c>
      <c r="F10" s="7" t="s">
        <v>164</v>
      </c>
      <c r="G10" s="6" t="s">
        <v>383</v>
      </c>
      <c r="H10" s="5" t="s">
        <v>415</v>
      </c>
      <c r="I10" s="10" t="s">
        <v>384</v>
      </c>
      <c r="J10" s="5" t="s">
        <v>32</v>
      </c>
      <c r="K10" s="5">
        <v>1</v>
      </c>
      <c r="L10" s="5" t="s">
        <v>385</v>
      </c>
      <c r="M10" s="7" t="s">
        <v>503</v>
      </c>
      <c r="N10" s="10">
        <v>7250</v>
      </c>
      <c r="O10" s="10">
        <v>7251</v>
      </c>
      <c r="P10" s="14">
        <v>6251</v>
      </c>
      <c r="Q10" s="14">
        <v>6252</v>
      </c>
      <c r="R10" s="14">
        <v>6253</v>
      </c>
      <c r="S10" s="5" t="s">
        <v>157</v>
      </c>
      <c r="T10" s="13" t="s">
        <v>387</v>
      </c>
      <c r="U10" s="13" t="s">
        <v>388</v>
      </c>
      <c r="V10" s="5" t="s">
        <v>495</v>
      </c>
      <c r="W10" s="13" t="s">
        <v>496</v>
      </c>
      <c r="X10" s="13">
        <v>9998</v>
      </c>
      <c r="Y10" s="5"/>
    </row>
    <row r="11" spans="1:25" ht="6" hidden="1" customHeight="1" x14ac:dyDescent="0.3">
      <c r="A11" s="34" t="s">
        <v>436</v>
      </c>
      <c r="B11" s="35"/>
      <c r="C11" s="35"/>
      <c r="D11" s="47"/>
      <c r="E11" s="35"/>
      <c r="F11" s="35"/>
      <c r="G11" s="35"/>
      <c r="H11" s="35"/>
      <c r="I11" s="47"/>
      <c r="J11" s="35"/>
      <c r="K11" s="35"/>
      <c r="L11" s="47"/>
      <c r="M11" s="35"/>
      <c r="N11" s="47"/>
      <c r="O11" s="47"/>
      <c r="P11" s="35"/>
      <c r="Q11" s="35"/>
      <c r="R11" s="35"/>
      <c r="S11" s="35"/>
      <c r="T11" s="35"/>
      <c r="U11" s="35"/>
      <c r="V11" s="35"/>
      <c r="W11" s="35"/>
      <c r="X11" s="35"/>
      <c r="Y11" s="35"/>
    </row>
    <row r="12" spans="1:25" ht="16.5" hidden="1" customHeight="1" x14ac:dyDescent="0.3">
      <c r="A12" s="5" t="s">
        <v>9</v>
      </c>
      <c r="B12" s="5" t="s">
        <v>458</v>
      </c>
      <c r="C12" s="5">
        <v>1</v>
      </c>
      <c r="D12" s="70" t="s">
        <v>459</v>
      </c>
      <c r="E12" s="6" t="s">
        <v>460</v>
      </c>
      <c r="F12" s="7" t="s">
        <v>474</v>
      </c>
      <c r="G12" s="6" t="s">
        <v>461</v>
      </c>
      <c r="H12" s="5" t="s">
        <v>415</v>
      </c>
      <c r="I12" s="10" t="s">
        <v>462</v>
      </c>
      <c r="J12" s="5" t="s">
        <v>32</v>
      </c>
      <c r="K12" s="5">
        <v>1</v>
      </c>
      <c r="L12" s="5" t="s">
        <v>463</v>
      </c>
      <c r="M12" s="69" t="s">
        <v>465</v>
      </c>
      <c r="N12" s="10">
        <v>20080</v>
      </c>
      <c r="O12" s="10">
        <v>20085</v>
      </c>
      <c r="P12" s="14">
        <v>20081</v>
      </c>
      <c r="Q12" s="14">
        <v>20082</v>
      </c>
      <c r="R12" s="14">
        <v>20083</v>
      </c>
      <c r="S12" s="5" t="s">
        <v>157</v>
      </c>
      <c r="T12" s="13" t="s">
        <v>466</v>
      </c>
      <c r="U12" s="13" t="s">
        <v>468</v>
      </c>
      <c r="V12" s="5" t="s">
        <v>495</v>
      </c>
      <c r="W12" s="13" t="s">
        <v>496</v>
      </c>
      <c r="X12" s="13">
        <v>9998</v>
      </c>
      <c r="Y12" s="5"/>
    </row>
    <row r="13" spans="1:25" ht="16.5" hidden="1" customHeight="1" x14ac:dyDescent="0.3">
      <c r="A13" s="5" t="s">
        <v>9</v>
      </c>
      <c r="B13" s="5" t="s">
        <v>458</v>
      </c>
      <c r="C13" s="5">
        <v>1</v>
      </c>
      <c r="D13" s="70" t="s">
        <v>459</v>
      </c>
      <c r="E13" s="6" t="s">
        <v>460</v>
      </c>
      <c r="F13" s="7" t="s">
        <v>475</v>
      </c>
      <c r="G13" s="6" t="s">
        <v>461</v>
      </c>
      <c r="H13" s="5" t="s">
        <v>415</v>
      </c>
      <c r="I13" s="10" t="s">
        <v>476</v>
      </c>
      <c r="J13" s="5" t="s">
        <v>32</v>
      </c>
      <c r="K13" s="5">
        <v>1</v>
      </c>
      <c r="L13" s="5" t="s">
        <v>469</v>
      </c>
      <c r="M13" s="69" t="s">
        <v>470</v>
      </c>
      <c r="N13" s="10">
        <v>10080</v>
      </c>
      <c r="O13" s="10">
        <v>10085</v>
      </c>
      <c r="P13" s="14"/>
      <c r="Q13" s="14">
        <v>10082</v>
      </c>
      <c r="R13" s="14">
        <v>10083</v>
      </c>
      <c r="S13" s="5" t="s">
        <v>157</v>
      </c>
      <c r="T13" s="13" t="s">
        <v>466</v>
      </c>
      <c r="U13" s="13" t="s">
        <v>471</v>
      </c>
      <c r="V13" s="5" t="s">
        <v>495</v>
      </c>
      <c r="W13" s="13" t="s">
        <v>496</v>
      </c>
      <c r="X13" s="13">
        <v>9998</v>
      </c>
      <c r="Y13" s="5"/>
    </row>
    <row r="14" spans="1:25" ht="16.5" hidden="1" customHeight="1" x14ac:dyDescent="0.3">
      <c r="A14" s="5" t="s">
        <v>9</v>
      </c>
      <c r="B14" s="5" t="s">
        <v>458</v>
      </c>
      <c r="C14" s="5">
        <v>2</v>
      </c>
      <c r="D14" s="70" t="s">
        <v>472</v>
      </c>
      <c r="E14" s="6" t="s">
        <v>473</v>
      </c>
      <c r="F14" s="7" t="s">
        <v>474</v>
      </c>
      <c r="G14" s="6" t="s">
        <v>461</v>
      </c>
      <c r="H14" s="5" t="s">
        <v>415</v>
      </c>
      <c r="I14" s="10" t="s">
        <v>462</v>
      </c>
      <c r="J14" s="5" t="s">
        <v>32</v>
      </c>
      <c r="K14" s="5">
        <v>1</v>
      </c>
      <c r="L14" s="5" t="s">
        <v>463</v>
      </c>
      <c r="M14" s="69" t="s">
        <v>464</v>
      </c>
      <c r="N14" s="10">
        <v>20080</v>
      </c>
      <c r="O14" s="10">
        <v>20085</v>
      </c>
      <c r="P14" s="14">
        <v>20081</v>
      </c>
      <c r="Q14" s="14">
        <v>20082</v>
      </c>
      <c r="R14" s="14">
        <v>20083</v>
      </c>
      <c r="S14" s="5" t="s">
        <v>157</v>
      </c>
      <c r="T14" s="13" t="s">
        <v>467</v>
      </c>
      <c r="U14" s="13" t="s">
        <v>468</v>
      </c>
      <c r="V14" s="5" t="s">
        <v>495</v>
      </c>
      <c r="W14" s="13" t="s">
        <v>496</v>
      </c>
      <c r="X14" s="13">
        <v>9998</v>
      </c>
      <c r="Y14" s="5"/>
    </row>
    <row r="15" spans="1:25" ht="16.5" hidden="1" customHeight="1" x14ac:dyDescent="0.3">
      <c r="A15" s="5" t="s">
        <v>9</v>
      </c>
      <c r="B15" s="5" t="s">
        <v>458</v>
      </c>
      <c r="C15" s="5">
        <v>2</v>
      </c>
      <c r="D15" s="70" t="s">
        <v>472</v>
      </c>
      <c r="E15" s="6" t="s">
        <v>473</v>
      </c>
      <c r="F15" s="7" t="s">
        <v>475</v>
      </c>
      <c r="G15" s="6" t="s">
        <v>461</v>
      </c>
      <c r="H15" s="5" t="s">
        <v>415</v>
      </c>
      <c r="I15" s="10" t="s">
        <v>462</v>
      </c>
      <c r="J15" s="5" t="s">
        <v>32</v>
      </c>
      <c r="K15" s="5">
        <v>1</v>
      </c>
      <c r="L15" s="5" t="s">
        <v>469</v>
      </c>
      <c r="M15" s="69" t="s">
        <v>470</v>
      </c>
      <c r="N15" s="10">
        <v>10080</v>
      </c>
      <c r="O15" s="10">
        <v>10085</v>
      </c>
      <c r="P15" s="14"/>
      <c r="Q15" s="14">
        <v>10082</v>
      </c>
      <c r="R15" s="14">
        <v>10083</v>
      </c>
      <c r="S15" s="5" t="s">
        <v>157</v>
      </c>
      <c r="T15" s="13" t="s">
        <v>467</v>
      </c>
      <c r="U15" s="13" t="s">
        <v>471</v>
      </c>
      <c r="V15" s="5" t="s">
        <v>495</v>
      </c>
      <c r="W15" s="13" t="s">
        <v>496</v>
      </c>
      <c r="X15" s="13">
        <v>9998</v>
      </c>
      <c r="Y15" s="5"/>
    </row>
    <row r="16" spans="1:25" ht="6" hidden="1" customHeight="1" x14ac:dyDescent="0.3">
      <c r="A16" s="34" t="s">
        <v>418</v>
      </c>
      <c r="B16" s="35"/>
      <c r="C16" s="35"/>
      <c r="D16" s="47"/>
      <c r="E16" s="35"/>
      <c r="F16" s="35"/>
      <c r="G16" s="35"/>
      <c r="H16" s="35"/>
      <c r="I16" s="47"/>
      <c r="J16" s="35"/>
      <c r="K16" s="35"/>
      <c r="L16" s="47"/>
      <c r="M16" s="35"/>
      <c r="N16" s="47"/>
      <c r="O16" s="47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25" ht="16.5" hidden="1" customHeight="1" x14ac:dyDescent="0.3">
      <c r="A17" s="5" t="s">
        <v>326</v>
      </c>
      <c r="B17" s="5" t="s">
        <v>419</v>
      </c>
      <c r="C17" s="5">
        <v>1</v>
      </c>
      <c r="D17" s="5" t="s">
        <v>480</v>
      </c>
      <c r="E17" s="6" t="s">
        <v>390</v>
      </c>
      <c r="F17" s="7" t="s">
        <v>44</v>
      </c>
      <c r="G17" s="6" t="s">
        <v>373</v>
      </c>
      <c r="H17" s="5" t="s">
        <v>415</v>
      </c>
      <c r="I17" s="10" t="s">
        <v>374</v>
      </c>
      <c r="J17" s="5" t="s">
        <v>32</v>
      </c>
      <c r="K17" s="5">
        <v>1</v>
      </c>
      <c r="L17" s="5" t="s">
        <v>376</v>
      </c>
      <c r="M17" s="7" t="s">
        <v>377</v>
      </c>
      <c r="N17" s="10">
        <v>9090</v>
      </c>
      <c r="O17" s="56" t="s">
        <v>418</v>
      </c>
      <c r="P17" s="14">
        <v>6091</v>
      </c>
      <c r="Q17" s="14">
        <v>6092</v>
      </c>
      <c r="R17" s="14">
        <v>6093</v>
      </c>
      <c r="S17" s="5" t="s">
        <v>157</v>
      </c>
      <c r="T17" s="13" t="s">
        <v>378</v>
      </c>
      <c r="U17" s="13" t="s">
        <v>379</v>
      </c>
      <c r="V17" s="13"/>
      <c r="W17" s="13"/>
      <c r="X17" s="13"/>
      <c r="Y17" s="5"/>
    </row>
    <row r="18" spans="1:25" ht="16.5" hidden="1" customHeight="1" x14ac:dyDescent="0.3">
      <c r="A18" s="5" t="s">
        <v>326</v>
      </c>
      <c r="B18" s="5" t="s">
        <v>419</v>
      </c>
      <c r="C18" s="5">
        <v>1</v>
      </c>
      <c r="D18" s="5" t="s">
        <v>480</v>
      </c>
      <c r="E18" s="6" t="s">
        <v>390</v>
      </c>
      <c r="F18" s="7" t="s">
        <v>44</v>
      </c>
      <c r="G18" s="6" t="s">
        <v>373</v>
      </c>
      <c r="H18" s="5" t="s">
        <v>415</v>
      </c>
      <c r="I18" s="10" t="s">
        <v>374</v>
      </c>
      <c r="J18" s="5" t="s">
        <v>26</v>
      </c>
      <c r="K18" s="5">
        <v>1</v>
      </c>
      <c r="L18" s="5" t="s">
        <v>375</v>
      </c>
      <c r="M18" s="7" t="s">
        <v>380</v>
      </c>
      <c r="N18" s="10">
        <v>9095</v>
      </c>
      <c r="O18" s="56" t="s">
        <v>418</v>
      </c>
      <c r="P18" s="14"/>
      <c r="Q18" s="14">
        <v>6096</v>
      </c>
      <c r="R18" s="14">
        <v>6097</v>
      </c>
      <c r="S18" s="5" t="s">
        <v>157</v>
      </c>
      <c r="T18" s="13" t="s">
        <v>381</v>
      </c>
      <c r="U18" s="13" t="s">
        <v>382</v>
      </c>
      <c r="V18" s="13"/>
      <c r="W18" s="13"/>
      <c r="X18" s="13"/>
      <c r="Y18" s="5"/>
    </row>
    <row r="19" spans="1:25" ht="16.5" hidden="1" customHeight="1" x14ac:dyDescent="0.3">
      <c r="A19" s="5" t="s">
        <v>326</v>
      </c>
      <c r="B19" s="5" t="s">
        <v>419</v>
      </c>
      <c r="C19" s="5">
        <v>1</v>
      </c>
      <c r="D19" s="5" t="s">
        <v>480</v>
      </c>
      <c r="E19" s="6" t="s">
        <v>390</v>
      </c>
      <c r="F19" s="7" t="s">
        <v>481</v>
      </c>
      <c r="G19" s="6" t="s">
        <v>383</v>
      </c>
      <c r="H19" s="5" t="s">
        <v>415</v>
      </c>
      <c r="I19" s="10" t="s">
        <v>384</v>
      </c>
      <c r="J19" s="5" t="s">
        <v>32</v>
      </c>
      <c r="K19" s="5">
        <v>1</v>
      </c>
      <c r="L19" s="5" t="s">
        <v>385</v>
      </c>
      <c r="M19" s="7" t="s">
        <v>482</v>
      </c>
      <c r="N19" s="10">
        <v>7250</v>
      </c>
      <c r="O19" s="56" t="s">
        <v>418</v>
      </c>
      <c r="P19" s="14">
        <v>6251</v>
      </c>
      <c r="Q19" s="14">
        <v>6252</v>
      </c>
      <c r="R19" s="14">
        <v>6253</v>
      </c>
      <c r="S19" s="5" t="s">
        <v>157</v>
      </c>
      <c r="T19" s="13" t="s">
        <v>387</v>
      </c>
      <c r="U19" s="13" t="s">
        <v>388</v>
      </c>
      <c r="V19" s="13"/>
      <c r="W19" s="13"/>
      <c r="X19" s="13"/>
      <c r="Y19" s="5"/>
    </row>
    <row r="20" spans="1:25" ht="6" hidden="1" customHeight="1" x14ac:dyDescent="0.3">
      <c r="A20" s="34" t="s">
        <v>436</v>
      </c>
      <c r="B20" s="35"/>
      <c r="C20" s="35"/>
      <c r="D20" s="47"/>
      <c r="E20" s="35"/>
      <c r="F20" s="35"/>
      <c r="G20" s="35"/>
      <c r="H20" s="35"/>
      <c r="I20" s="47"/>
      <c r="J20" s="35"/>
      <c r="K20" s="35"/>
      <c r="L20" s="47"/>
      <c r="M20" s="35"/>
      <c r="N20" s="47"/>
      <c r="O20" s="47"/>
      <c r="P20" s="35"/>
      <c r="Q20" s="35"/>
      <c r="R20" s="35"/>
      <c r="S20" s="35"/>
      <c r="T20" s="35"/>
      <c r="U20" s="35"/>
      <c r="V20" s="35"/>
      <c r="W20" s="35"/>
      <c r="X20" s="35"/>
      <c r="Y20" s="35"/>
    </row>
    <row r="21" spans="1:25" ht="16.5" hidden="1" customHeight="1" x14ac:dyDescent="0.3">
      <c r="A21" s="5" t="s">
        <v>326</v>
      </c>
      <c r="B21" s="5" t="s">
        <v>458</v>
      </c>
      <c r="C21" s="5">
        <v>1</v>
      </c>
      <c r="D21" s="70" t="s">
        <v>483</v>
      </c>
      <c r="E21" s="6" t="s">
        <v>485</v>
      </c>
      <c r="F21" s="7" t="s">
        <v>474</v>
      </c>
      <c r="G21" s="6" t="s">
        <v>461</v>
      </c>
      <c r="H21" s="5" t="s">
        <v>415</v>
      </c>
      <c r="I21" s="10" t="s">
        <v>462</v>
      </c>
      <c r="J21" s="5" t="s">
        <v>32</v>
      </c>
      <c r="K21" s="5">
        <v>1</v>
      </c>
      <c r="L21" s="5" t="s">
        <v>463</v>
      </c>
      <c r="M21" s="69" t="s">
        <v>465</v>
      </c>
      <c r="N21" s="10">
        <v>20080</v>
      </c>
      <c r="O21" s="10">
        <v>20085</v>
      </c>
      <c r="P21" s="14">
        <v>20081</v>
      </c>
      <c r="Q21" s="14">
        <v>20082</v>
      </c>
      <c r="R21" s="14">
        <v>20083</v>
      </c>
      <c r="S21" s="5" t="s">
        <v>157</v>
      </c>
      <c r="T21" s="13" t="s">
        <v>466</v>
      </c>
      <c r="U21" s="13" t="s">
        <v>468</v>
      </c>
      <c r="V21" s="13"/>
      <c r="W21" s="13"/>
      <c r="X21" s="13"/>
      <c r="Y21" s="5"/>
    </row>
    <row r="22" spans="1:25" ht="16.5" hidden="1" customHeight="1" x14ac:dyDescent="0.3">
      <c r="A22" s="5" t="s">
        <v>326</v>
      </c>
      <c r="B22" s="5" t="s">
        <v>458</v>
      </c>
      <c r="C22" s="5">
        <v>1</v>
      </c>
      <c r="D22" s="70" t="s">
        <v>483</v>
      </c>
      <c r="E22" s="6" t="s">
        <v>485</v>
      </c>
      <c r="F22" s="7" t="s">
        <v>475</v>
      </c>
      <c r="G22" s="6" t="s">
        <v>461</v>
      </c>
      <c r="H22" s="5" t="s">
        <v>415</v>
      </c>
      <c r="I22" s="10" t="s">
        <v>476</v>
      </c>
      <c r="J22" s="5" t="s">
        <v>32</v>
      </c>
      <c r="K22" s="5">
        <v>1</v>
      </c>
      <c r="L22" s="5" t="s">
        <v>469</v>
      </c>
      <c r="M22" s="69" t="s">
        <v>470</v>
      </c>
      <c r="N22" s="10">
        <v>10080</v>
      </c>
      <c r="O22" s="10">
        <v>10085</v>
      </c>
      <c r="P22" s="14"/>
      <c r="Q22" s="14">
        <v>10082</v>
      </c>
      <c r="R22" s="14">
        <v>10083</v>
      </c>
      <c r="S22" s="5" t="s">
        <v>157</v>
      </c>
      <c r="T22" s="13" t="s">
        <v>466</v>
      </c>
      <c r="U22" s="13" t="s">
        <v>471</v>
      </c>
      <c r="V22" s="13"/>
      <c r="W22" s="13"/>
      <c r="X22" s="13"/>
      <c r="Y22" s="5"/>
    </row>
    <row r="23" spans="1:25" ht="6" hidden="1" customHeight="1" x14ac:dyDescent="0.3">
      <c r="A23" s="34" t="s">
        <v>418</v>
      </c>
      <c r="B23" s="35"/>
      <c r="C23" s="35"/>
      <c r="D23" s="47"/>
      <c r="E23" s="35"/>
      <c r="F23" s="35"/>
      <c r="G23" s="35"/>
      <c r="H23" s="35"/>
      <c r="I23" s="47"/>
      <c r="J23" s="35"/>
      <c r="K23" s="35"/>
      <c r="L23" s="47"/>
      <c r="M23" s="35"/>
      <c r="N23" s="47"/>
      <c r="O23" s="47"/>
      <c r="P23" s="35"/>
      <c r="Q23" s="35"/>
      <c r="R23" s="35"/>
      <c r="S23" s="35"/>
      <c r="T23" s="35"/>
      <c r="U23" s="35"/>
      <c r="V23" s="35"/>
      <c r="W23" s="35"/>
      <c r="X23" s="35"/>
      <c r="Y23" s="35"/>
    </row>
    <row r="24" spans="1:25" ht="16.5" hidden="1" customHeight="1" x14ac:dyDescent="0.3">
      <c r="A24" s="5" t="s">
        <v>291</v>
      </c>
      <c r="B24" s="5" t="s">
        <v>419</v>
      </c>
      <c r="C24" s="5">
        <v>1</v>
      </c>
      <c r="D24" s="5" t="s">
        <v>274</v>
      </c>
      <c r="E24" s="6" t="s">
        <v>391</v>
      </c>
      <c r="F24" s="7" t="s">
        <v>44</v>
      </c>
      <c r="G24" s="6" t="s">
        <v>373</v>
      </c>
      <c r="H24" s="5" t="s">
        <v>415</v>
      </c>
      <c r="I24" s="10" t="s">
        <v>374</v>
      </c>
      <c r="J24" s="5" t="s">
        <v>32</v>
      </c>
      <c r="K24" s="5">
        <v>1</v>
      </c>
      <c r="L24" s="5" t="s">
        <v>376</v>
      </c>
      <c r="M24" s="7" t="s">
        <v>377</v>
      </c>
      <c r="N24" s="10">
        <v>9090</v>
      </c>
      <c r="O24" s="56" t="s">
        <v>418</v>
      </c>
      <c r="P24" s="14">
        <v>6761</v>
      </c>
      <c r="Q24" s="5">
        <v>6762</v>
      </c>
      <c r="R24" s="5">
        <v>6763</v>
      </c>
      <c r="S24" s="5" t="s">
        <v>157</v>
      </c>
      <c r="T24" s="13" t="s">
        <v>378</v>
      </c>
      <c r="U24" s="13" t="s">
        <v>379</v>
      </c>
      <c r="V24" s="13"/>
      <c r="W24" s="13"/>
      <c r="X24" s="13"/>
      <c r="Y24" s="5"/>
    </row>
    <row r="25" spans="1:25" ht="16.5" hidden="1" customHeight="1" x14ac:dyDescent="0.3">
      <c r="A25" s="5" t="s">
        <v>291</v>
      </c>
      <c r="B25" s="5" t="s">
        <v>419</v>
      </c>
      <c r="C25" s="5">
        <v>1</v>
      </c>
      <c r="D25" s="5" t="s">
        <v>274</v>
      </c>
      <c r="E25" s="6" t="s">
        <v>391</v>
      </c>
      <c r="F25" s="7" t="s">
        <v>44</v>
      </c>
      <c r="G25" s="6" t="s">
        <v>373</v>
      </c>
      <c r="H25" s="5" t="s">
        <v>415</v>
      </c>
      <c r="I25" s="10" t="s">
        <v>374</v>
      </c>
      <c r="J25" s="5" t="s">
        <v>26</v>
      </c>
      <c r="K25" s="5">
        <v>1</v>
      </c>
      <c r="L25" s="5" t="s">
        <v>375</v>
      </c>
      <c r="M25" s="7" t="s">
        <v>380</v>
      </c>
      <c r="N25" s="10">
        <v>9095</v>
      </c>
      <c r="O25" s="56" t="s">
        <v>418</v>
      </c>
      <c r="P25" s="14" t="s">
        <v>161</v>
      </c>
      <c r="Q25" s="5">
        <v>6768</v>
      </c>
      <c r="R25" s="5">
        <v>6769</v>
      </c>
      <c r="S25" s="5" t="s">
        <v>157</v>
      </c>
      <c r="T25" s="13" t="s">
        <v>381</v>
      </c>
      <c r="U25" s="13" t="s">
        <v>382</v>
      </c>
      <c r="V25" s="13"/>
      <c r="W25" s="13"/>
      <c r="X25" s="13"/>
      <c r="Y25" s="5"/>
    </row>
    <row r="26" spans="1:25" ht="16.5" hidden="1" customHeight="1" x14ac:dyDescent="0.3">
      <c r="A26" s="5" t="s">
        <v>291</v>
      </c>
      <c r="B26" s="5" t="s">
        <v>419</v>
      </c>
      <c r="C26" s="5">
        <v>1</v>
      </c>
      <c r="D26" s="5" t="s">
        <v>274</v>
      </c>
      <c r="E26" s="6" t="s">
        <v>391</v>
      </c>
      <c r="F26" s="7" t="s">
        <v>164</v>
      </c>
      <c r="G26" s="6" t="s">
        <v>383</v>
      </c>
      <c r="H26" s="5" t="s">
        <v>415</v>
      </c>
      <c r="I26" s="10" t="s">
        <v>384</v>
      </c>
      <c r="J26" s="5" t="s">
        <v>32</v>
      </c>
      <c r="K26" s="5">
        <v>1</v>
      </c>
      <c r="L26" s="5" t="s">
        <v>385</v>
      </c>
      <c r="M26" s="7" t="s">
        <v>386</v>
      </c>
      <c r="N26" s="10">
        <v>7250</v>
      </c>
      <c r="O26" s="56" t="s">
        <v>418</v>
      </c>
      <c r="P26" s="14">
        <v>6781</v>
      </c>
      <c r="Q26" s="5">
        <v>6782</v>
      </c>
      <c r="R26" s="5">
        <v>6783</v>
      </c>
      <c r="S26" s="5" t="s">
        <v>157</v>
      </c>
      <c r="T26" s="13" t="s">
        <v>387</v>
      </c>
      <c r="U26" s="13" t="s">
        <v>388</v>
      </c>
      <c r="V26" s="13"/>
      <c r="W26" s="13"/>
      <c r="X26" s="13"/>
      <c r="Y26" s="5"/>
    </row>
    <row r="27" spans="1:25" ht="6" hidden="1" customHeight="1" x14ac:dyDescent="0.3">
      <c r="A27" s="34" t="s">
        <v>418</v>
      </c>
      <c r="B27" s="35"/>
      <c r="C27" s="35"/>
      <c r="D27" s="35"/>
      <c r="E27" s="35"/>
      <c r="F27" s="35"/>
      <c r="G27" s="35"/>
      <c r="H27" s="35"/>
      <c r="I27" s="47"/>
      <c r="J27" s="35"/>
      <c r="K27" s="35"/>
      <c r="L27" s="47"/>
      <c r="M27" s="35"/>
      <c r="N27" s="47"/>
      <c r="O27" s="47"/>
      <c r="P27" s="35"/>
      <c r="Q27" s="35"/>
      <c r="R27" s="35"/>
      <c r="S27" s="35"/>
      <c r="T27" s="35"/>
      <c r="U27" s="35"/>
      <c r="V27" s="35"/>
      <c r="W27" s="35"/>
      <c r="X27" s="35"/>
      <c r="Y27" s="35"/>
    </row>
    <row r="28" spans="1:25" ht="16.5" hidden="1" customHeight="1" x14ac:dyDescent="0.3">
      <c r="A28" s="5" t="s">
        <v>291</v>
      </c>
      <c r="B28" s="5" t="s">
        <v>458</v>
      </c>
      <c r="C28" s="5">
        <v>1</v>
      </c>
      <c r="D28" s="70" t="s">
        <v>272</v>
      </c>
      <c r="E28" s="6" t="s">
        <v>484</v>
      </c>
      <c r="F28" s="7" t="s">
        <v>474</v>
      </c>
      <c r="G28" s="6" t="s">
        <v>461</v>
      </c>
      <c r="H28" s="5" t="s">
        <v>415</v>
      </c>
      <c r="I28" s="10" t="s">
        <v>462</v>
      </c>
      <c r="J28" s="5" t="s">
        <v>32</v>
      </c>
      <c r="K28" s="5">
        <v>1</v>
      </c>
      <c r="L28" s="5" t="s">
        <v>463</v>
      </c>
      <c r="M28" s="69" t="s">
        <v>465</v>
      </c>
      <c r="N28" s="10">
        <v>20080</v>
      </c>
      <c r="O28" s="10">
        <v>20085</v>
      </c>
      <c r="P28" s="14">
        <v>20081</v>
      </c>
      <c r="Q28" s="14">
        <v>20082</v>
      </c>
      <c r="R28" s="14">
        <v>20083</v>
      </c>
      <c r="S28" s="5" t="s">
        <v>157</v>
      </c>
      <c r="T28" s="13" t="s">
        <v>466</v>
      </c>
      <c r="U28" s="13" t="s">
        <v>468</v>
      </c>
      <c r="V28" s="13"/>
      <c r="W28" s="13"/>
      <c r="X28" s="13"/>
      <c r="Y28" s="5"/>
    </row>
    <row r="29" spans="1:25" ht="16.5" hidden="1" customHeight="1" x14ac:dyDescent="0.3">
      <c r="A29" s="5" t="s">
        <v>291</v>
      </c>
      <c r="B29" s="5" t="s">
        <v>458</v>
      </c>
      <c r="C29" s="5">
        <v>1</v>
      </c>
      <c r="D29" s="70" t="s">
        <v>272</v>
      </c>
      <c r="E29" s="6" t="s">
        <v>484</v>
      </c>
      <c r="F29" s="7" t="s">
        <v>475</v>
      </c>
      <c r="G29" s="6" t="s">
        <v>461</v>
      </c>
      <c r="H29" s="5" t="s">
        <v>415</v>
      </c>
      <c r="I29" s="10" t="s">
        <v>476</v>
      </c>
      <c r="J29" s="5" t="s">
        <v>32</v>
      </c>
      <c r="K29" s="5">
        <v>1</v>
      </c>
      <c r="L29" s="5" t="s">
        <v>469</v>
      </c>
      <c r="M29" s="69" t="s">
        <v>470</v>
      </c>
      <c r="N29" s="10">
        <v>10080</v>
      </c>
      <c r="O29" s="10">
        <v>10085</v>
      </c>
      <c r="P29" s="14"/>
      <c r="Q29" s="14">
        <v>10082</v>
      </c>
      <c r="R29" s="14">
        <v>10083</v>
      </c>
      <c r="S29" s="5" t="s">
        <v>157</v>
      </c>
      <c r="T29" s="13" t="s">
        <v>466</v>
      </c>
      <c r="U29" s="13" t="s">
        <v>471</v>
      </c>
      <c r="V29" s="13"/>
      <c r="W29" s="13"/>
      <c r="X29" s="13"/>
      <c r="Y29" s="5"/>
    </row>
    <row r="30" spans="1:25" ht="6" hidden="1" customHeight="1" x14ac:dyDescent="0.3">
      <c r="A30" s="34" t="s">
        <v>418</v>
      </c>
      <c r="B30" s="35"/>
      <c r="C30" s="35"/>
      <c r="D30" s="47"/>
      <c r="E30" s="35"/>
      <c r="F30" s="35"/>
      <c r="G30" s="35"/>
      <c r="H30" s="35"/>
      <c r="I30" s="47"/>
      <c r="J30" s="35"/>
      <c r="K30" s="35"/>
      <c r="L30" s="47"/>
      <c r="M30" s="35"/>
      <c r="N30" s="47"/>
      <c r="O30" s="47"/>
      <c r="P30" s="35"/>
      <c r="Q30" s="35"/>
      <c r="R30" s="35"/>
      <c r="S30" s="35"/>
      <c r="T30" s="35"/>
      <c r="U30" s="35"/>
      <c r="V30" s="35"/>
      <c r="W30" s="35"/>
      <c r="X30" s="35"/>
      <c r="Y30" s="35"/>
    </row>
    <row r="31" spans="1:25" hidden="1" x14ac:dyDescent="0.3"/>
  </sheetData>
  <dataConsolidate/>
  <mergeCells count="15">
    <mergeCell ref="A2:A4"/>
    <mergeCell ref="B2:B4"/>
    <mergeCell ref="C2:C4"/>
    <mergeCell ref="D2:D4"/>
    <mergeCell ref="E2:E4"/>
    <mergeCell ref="Y2:Y4"/>
    <mergeCell ref="F3:I3"/>
    <mergeCell ref="J3:M3"/>
    <mergeCell ref="N3:R3"/>
    <mergeCell ref="S3:U3"/>
    <mergeCell ref="F2:I2"/>
    <mergeCell ref="J2:U2"/>
    <mergeCell ref="V2:X2"/>
    <mergeCell ref="V3:V4"/>
    <mergeCell ref="W3:X3"/>
  </mergeCells>
  <phoneticPr fontId="2" type="noConversion"/>
  <dataValidations disablePrompts="1" count="2">
    <dataValidation type="list" allowBlank="1" showInputMessage="1" showErrorMessage="1" sqref="S5:S10 S12:S15 S24:S26 S17:S19 S21:S22 S28:S29">
      <formula1>"도메인, 인스턴스"</formula1>
    </dataValidation>
    <dataValidation type="list" allowBlank="1" showInputMessage="1" showErrorMessage="1" sqref="V5:V10 V12:V15">
      <formula1>"운영,통테,-"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JWS 설정</vt:lpstr>
      <vt:lpstr>Domain별 코드 체계</vt:lpstr>
      <vt:lpstr>WEB Domain</vt:lpstr>
      <vt:lpstr>OHS Instance</vt:lpstr>
      <vt:lpstr>OHS Instance(단순이전)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samsung</cp:lastModifiedBy>
  <dcterms:created xsi:type="dcterms:W3CDTF">2015-05-25T23:39:23Z</dcterms:created>
  <dcterms:modified xsi:type="dcterms:W3CDTF">2017-02-21T05:37:38Z</dcterms:modified>
</cp:coreProperties>
</file>